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1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externalReferences>
    <externalReference r:id="rId6"/>
  </externalReferences>
  <definedNames>
    <definedName name="_xlnm.Print_Area" localSheetId="0">'סך התשלומים ששולמו בגין כל סוג'!$D$1:$G$30</definedName>
    <definedName name="_xlnm.Print_Area" localSheetId="1">'פרוט עמלות והוצאות לתקופה '!$A$1:$E$49</definedName>
    <definedName name="_xlnm.Print_Area" localSheetId="2">'פרוט עמלות ניהול חיצוני לתקופה'!$A$1:$H$58</definedName>
  </definedNames>
  <calcPr fullCalcOnLoad="1"/>
</workbook>
</file>

<file path=xl/sharedStrings.xml><?xml version="1.0" encoding="utf-8"?>
<sst xmlns="http://schemas.openxmlformats.org/spreadsheetml/2006/main" count="258" uniqueCount="122">
  <si>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</si>
  <si>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</si>
  <si>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</si>
  <si>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</si>
  <si>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</si>
  <si>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</si>
  <si>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</si>
  <si>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</si>
  <si>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</si>
  <si>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</si>
  <si>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</si>
  <si>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</si>
  <si>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</si>
  <si>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</si>
  <si>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</si>
  <si>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</si>
  <si>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</si>
  <si>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</si>
  <si>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</si>
  <si>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</si>
  <si>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</si>
  <si>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</si>
  <si>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</si>
  <si>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</si>
  <si>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</si>
  <si>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</si>
  <si>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</si>
  <si>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</si>
  <si>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</si>
  <si>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</si>
  <si>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</si>
  <si>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</si>
  <si>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</si>
  <si>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</si>
  <si>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</si>
  <si>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</si>
  <si>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</si>
  <si>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</si>
  <si>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</si>
  <si>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</si>
  <si>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</si>
  <si>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</si>
  <si>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</si>
  <si>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</si>
  <si>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</si>
  <si>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</si>
  <si>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</si>
  <si>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</si>
  <si>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</si>
  <si>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</si>
  <si>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</si>
  <si>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</si>
  <si>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</si>
  <si>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</si>
  <si>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</si>
  <si>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</si>
  <si>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</si>
  <si>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</si>
  <si>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</si>
  <si>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</si>
  <si>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</si>
  <si>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</si>
  <si>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</si>
  <si>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</si>
  <si>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</si>
  <si>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CREDIT SUISSE NOVA</t>
  </si>
  <si>
    <t>SPDR</t>
  </si>
  <si>
    <t>WISDOMTREE</t>
  </si>
  <si>
    <t>VANGUARD</t>
  </si>
  <si>
    <t>פסגות</t>
  </si>
  <si>
    <t>הראל סל בע"מ</t>
  </si>
  <si>
    <t>קסם</t>
  </si>
  <si>
    <t>BLUE ATLANTIC PARTNERS II</t>
  </si>
  <si>
    <t>Forma Fund I</t>
  </si>
  <si>
    <t>KOTAK FUNDS - INDIA MIDCAP JA USA</t>
  </si>
  <si>
    <t>CONSUMER</t>
  </si>
  <si>
    <t>ENERGY SELECT</t>
  </si>
  <si>
    <t>FINANCIAL SELECT</t>
  </si>
  <si>
    <t>GLOBAL X</t>
  </si>
  <si>
    <t>ISHARES</t>
  </si>
  <si>
    <t>UTILITIES SELECT SECTOR</t>
  </si>
  <si>
    <t>ב. שיעור סך הוצאות ישירות מסך יתרת הנכסים הממוצעת (באחוזים)</t>
  </si>
  <si>
    <t>ELECTRA MULTIFAMILY II</t>
  </si>
  <si>
    <t>SUMITRUST JAP SMALL CAP</t>
  </si>
  <si>
    <t>YUKI JAPAN REBOUND GRO-2JPYI</t>
  </si>
  <si>
    <t>cHINAintern</t>
  </si>
  <si>
    <t>סך נכסים לסוף שנה קודמת</t>
  </si>
  <si>
    <t>8. סך נכסים לסוף שנה קודמת</t>
  </si>
  <si>
    <t>א. שיעור סך ההוצאות הישירות, שההוצאה בגינן מוגבלת לשיעור של 0.25% מהנכסים לפי התקנות (באחוזים)</t>
  </si>
  <si>
    <t>PI EMERGING MARKETS S</t>
  </si>
  <si>
    <t>LYXOR CORE EURSTX 600 DR</t>
  </si>
  <si>
    <t>LYXOR</t>
  </si>
  <si>
    <t>VANECK</t>
  </si>
  <si>
    <t>invesco</t>
  </si>
  <si>
    <t>KRANESH</t>
  </si>
  <si>
    <t xml:space="preserve">קופה 130 שובל- סך התשלומים ששולמו בגין כל סוג של הוצאה ישירה  לשנה המסתיימת ביום: 31/12/2020 </t>
  </si>
  <si>
    <t>א. שיעור סך ההוצאות הישירות, שההוצאה בגינן מוגבלת לשיעור של 0.25% מיתרת הנכסים הממוצעת לפי התקנות (באחוזים)</t>
  </si>
  <si>
    <t xml:space="preserve">קופה 9805 שובל עד 50 - סך התשלומים ששולמו בגין כל סוג של הוצאה ישירה לשנה המסתיימת ביום: 31/12/2020 </t>
  </si>
  <si>
    <t xml:space="preserve">קופה 9806 שובל 50-60 - סך התשלומים ששולמו בגין כל סוג של הוצאה ישירה לשנה המסתיימת ביום: 31/12/2020 </t>
  </si>
  <si>
    <t xml:space="preserve">קופה 9807 שובל גיל 60 ומעלה - סך התשלומים ששולמו בגין כל סוג של הוצאה ישירה  לשנה המסתיימת ביום: 31/12/2020 </t>
  </si>
  <si>
    <t xml:space="preserve">שדות מצרפי -  סך התשלומים ששולמו בגין כל סוג של הוצאה ישירה לשנה המסתיימת ביום: 31/12/2020 </t>
  </si>
  <si>
    <t xml:space="preserve">    שדות מצרפי - סך התשלומים ששולמו בגין כל סוג של הוצאה ישירה לשנה המסתיימת ביום: 31/12/2020 </t>
  </si>
  <si>
    <t xml:space="preserve"> שדות מצרפי- סך התשלומים ששולמו בגין כל סוג של הוצאה ישירה לשנה המסתיימת ביום: 31/12/2020 </t>
  </si>
  <si>
    <t>מיטב דש</t>
  </si>
  <si>
    <t>הבינלאומי</t>
  </si>
  <si>
    <t>קרן וינטאג' 5 אקסס שובל</t>
  </si>
  <si>
    <t>אלפא קרן הזדמנויות קרן גידור</t>
  </si>
  <si>
    <t>BRIDGES ISRAEL GROWTH INVESTMENTS 1 שובל</t>
  </si>
  <si>
    <t>INVESCO ZODIAC FUNDS - INVESCO</t>
  </si>
  <si>
    <t>UBAM - GLOBAL HIGH YIELD SOLUT</t>
  </si>
  <si>
    <t>ANGSANA BOND FUND</t>
  </si>
  <si>
    <t>L1 Capital Fund שובל</t>
  </si>
  <si>
    <t>CIFC Senior Loan class e</t>
  </si>
  <si>
    <t>TRIGON-NEW EUROPE-A EUR</t>
  </si>
  <si>
    <t>SCHRODER ISF GREATER CHINA</t>
  </si>
  <si>
    <t>מגדל</t>
  </si>
  <si>
    <t>DAX</t>
  </si>
  <si>
    <t>FIRST TRUST</t>
  </si>
  <si>
    <t>NASDAQ</t>
  </si>
  <si>
    <t>TECHNOLOGY SELECT SECTOR</t>
  </si>
  <si>
    <t>COMM</t>
  </si>
  <si>
    <t xml:space="preserve">HEALTH CARE </t>
  </si>
</sst>
</file>

<file path=xl/styles.xml><?xml version="1.0" encoding="utf-8"?>
<styleSheet xmlns="http://schemas.openxmlformats.org/spreadsheetml/2006/main">
  <numFmts count="3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######"/>
    <numFmt numFmtId="187" formatCode="#####"/>
    <numFmt numFmtId="188" formatCode="###,###.00"/>
    <numFmt numFmtId="189" formatCode="###,###,###.00"/>
    <numFmt numFmtId="190" formatCode="#,##0.0"/>
    <numFmt numFmtId="191" formatCode="##########"/>
    <numFmt numFmtId="192" formatCode="#########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169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5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5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2" fillId="0" borderId="0" xfId="45" applyFont="1" applyFill="1" applyBorder="1" applyAlignment="1" applyProtection="1">
      <alignment horizontal="right" wrapText="1" readingOrder="2"/>
      <protection/>
    </xf>
    <xf numFmtId="0" fontId="42" fillId="0" borderId="0" xfId="45" applyFont="1" applyFill="1" applyBorder="1" applyAlignment="1" applyProtection="1">
      <alignment horizontal="right" wrapText="1" indent="3" readingOrder="2"/>
      <protection/>
    </xf>
    <xf numFmtId="0" fontId="42" fillId="0" borderId="0" xfId="45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3" fontId="24" fillId="0" borderId="0" xfId="37" applyFont="1" applyFill="1" applyAlignment="1">
      <alignment wrapText="1"/>
    </xf>
    <xf numFmtId="43" fontId="0" fillId="0" borderId="0" xfId="0" applyNumberFormat="1" applyFill="1" applyAlignment="1">
      <alignment/>
    </xf>
    <xf numFmtId="4" fontId="43" fillId="0" borderId="0" xfId="49" applyNumberFormat="1" applyFont="1">
      <alignment/>
      <protection/>
    </xf>
    <xf numFmtId="2" fontId="0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Alignment="1">
      <alignment horizontal="right"/>
    </xf>
    <xf numFmtId="171" fontId="43" fillId="0" borderId="0" xfId="33" applyFont="1" applyAlignment="1">
      <alignment horizontal="right"/>
    </xf>
    <xf numFmtId="171" fontId="0" fillId="0" borderId="0" xfId="33" applyFont="1" applyFill="1" applyAlignment="1">
      <alignment horizontal="right"/>
    </xf>
    <xf numFmtId="4" fontId="42" fillId="0" borderId="0" xfId="45" applyNumberFormat="1" applyFont="1" applyFill="1" applyBorder="1" applyAlignment="1" applyProtection="1">
      <alignment horizontal="left" wrapText="1" readingOrder="2"/>
      <protection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right"/>
    </xf>
    <xf numFmtId="171" fontId="1" fillId="0" borderId="0" xfId="33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81" fontId="0" fillId="0" borderId="0" xfId="42" applyNumberFormat="1" applyAlignment="1">
      <alignment horizontal="right" vertical="center"/>
      <protection/>
    </xf>
    <xf numFmtId="171" fontId="0" fillId="0" borderId="0" xfId="37" applyNumberFormat="1" applyFont="1" applyFill="1" applyAlignment="1">
      <alignment/>
    </xf>
    <xf numFmtId="171" fontId="0" fillId="0" borderId="0" xfId="37" applyNumberFormat="1" applyFont="1" applyFill="1" applyAlignment="1">
      <alignment/>
    </xf>
    <xf numFmtId="0" fontId="24" fillId="0" borderId="0" xfId="0" applyFont="1" applyAlignment="1">
      <alignment horizontal="right"/>
    </xf>
    <xf numFmtId="171" fontId="0" fillId="0" borderId="0" xfId="33" applyFont="1" applyFill="1" applyAlignment="1">
      <alignment/>
    </xf>
    <xf numFmtId="0" fontId="24" fillId="0" borderId="1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4" fontId="24" fillId="0" borderId="0" xfId="0" applyNumberFormat="1" applyFont="1" applyFill="1" applyBorder="1" applyAlignment="1">
      <alignment/>
    </xf>
  </cellXfs>
  <cellStyles count="64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2 3" xfId="36"/>
    <cellStyle name="Comma 3" xfId="37"/>
    <cellStyle name="Comma 4" xfId="38"/>
    <cellStyle name="Currency" xfId="39"/>
    <cellStyle name="nBold" xfId="40"/>
    <cellStyle name="nBold 2" xfId="41"/>
    <cellStyle name="Normal 2" xfId="42"/>
    <cellStyle name="Normal 2 2" xfId="43"/>
    <cellStyle name="Normal 2 3" xfId="44"/>
    <cellStyle name="Normal 3" xfId="45"/>
    <cellStyle name="Normal 3 2" xfId="46"/>
    <cellStyle name="Normal 4" xfId="47"/>
    <cellStyle name="Normal 5" xfId="48"/>
    <cellStyle name="Normal 6" xfId="49"/>
    <cellStyle name="Percent" xfId="50"/>
    <cellStyle name="הדגשה1" xfId="51"/>
    <cellStyle name="הדגשה2" xfId="52"/>
    <cellStyle name="הדגשה3" xfId="53"/>
    <cellStyle name="הדגשה4" xfId="54"/>
    <cellStyle name="הדגשה5" xfId="55"/>
    <cellStyle name="הדגשה6" xfId="56"/>
    <cellStyle name="Hyperlink" xfId="57"/>
    <cellStyle name="Followed Hyperlink" xfId="58"/>
    <cellStyle name="הערה" xfId="59"/>
    <cellStyle name="חישוב" xfId="60"/>
    <cellStyle name="טוב" xfId="61"/>
    <cellStyle name="טקסט אזהרה" xfId="62"/>
    <cellStyle name="טקסט הסברי" xfId="63"/>
    <cellStyle name="כותרת" xfId="64"/>
    <cellStyle name="כותרת 1" xfId="65"/>
    <cellStyle name="כותרת 2" xfId="66"/>
    <cellStyle name="כותרת 3" xfId="67"/>
    <cellStyle name="כותרת 4" xfId="68"/>
    <cellStyle name="Currency [0]" xfId="69"/>
    <cellStyle name="ניטראלי" xfId="70"/>
    <cellStyle name="סה&quot;כ" xfId="71"/>
    <cellStyle name="פלט" xfId="72"/>
    <cellStyle name="Comma [0]" xfId="73"/>
    <cellStyle name="קלט" xfId="74"/>
    <cellStyle name="רע" xfId="75"/>
    <cellStyle name="תא מסומן" xfId="76"/>
    <cellStyle name="תא מקושר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5;&#1513;&#1489;&#1493;&#1504;&#1497;&#1492;%20-%20&#1492;&#1493;&#1510;&#1488;&#1493;&#1514;%20&#1497;&#1513;&#1497;&#1512;&#1493;&#1514;%20&#1513;&#1493;&#1489;&#1500;%2031.1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סך התשלומים ששולמו בגין כל סוג"/>
      <sheetName val="פרוט עמלות והוצאות לתקופה "/>
      <sheetName val="פרוט עמלות ניהול חיצוני לתקופ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rightToLeft="1" zoomScalePageLayoutView="0" workbookViewId="0" topLeftCell="A1">
      <selection activeCell="B19" sqref="B18:B19"/>
    </sheetView>
  </sheetViews>
  <sheetFormatPr defaultColWidth="9.140625" defaultRowHeight="12.75"/>
  <cols>
    <col min="1" max="1" width="67.421875" style="0" customWidth="1"/>
    <col min="2" max="2" width="33.7109375" style="3" customWidth="1"/>
    <col min="3" max="3" width="11.140625" style="0" customWidth="1"/>
    <col min="4" max="4" width="59.421875" style="0" customWidth="1"/>
    <col min="5" max="5" width="33.7109375" style="3" customWidth="1"/>
    <col min="6" max="6" width="18.140625" style="0" customWidth="1"/>
    <col min="7" max="7" width="11.140625" style="0" customWidth="1"/>
    <col min="8" max="8" width="59.421875" style="0" customWidth="1"/>
    <col min="9" max="9" width="33.7109375" style="3" customWidth="1"/>
    <col min="11" max="11" width="11.140625" style="0" customWidth="1"/>
    <col min="12" max="12" width="59.421875" style="0" customWidth="1"/>
    <col min="13" max="13" width="33.7109375" style="3" customWidth="1"/>
    <col min="16" max="16" width="58.00390625" style="0" customWidth="1"/>
    <col min="17" max="17" width="12.8515625" style="0" customWidth="1"/>
  </cols>
  <sheetData>
    <row r="1" spans="1:20" ht="12.75">
      <c r="A1" s="24"/>
      <c r="B1" s="24" t="s">
        <v>100</v>
      </c>
      <c r="D1" s="1" t="s">
        <v>95</v>
      </c>
      <c r="E1" s="24"/>
      <c r="F1" s="24"/>
      <c r="H1" s="24"/>
      <c r="I1" s="24" t="s">
        <v>97</v>
      </c>
      <c r="L1" s="24"/>
      <c r="M1" s="24" t="s">
        <v>98</v>
      </c>
      <c r="T1" s="24" t="s">
        <v>99</v>
      </c>
    </row>
    <row r="2" spans="1:19" ht="25.5" customHeight="1">
      <c r="A2" s="3"/>
      <c r="B2" s="4" t="s">
        <v>0</v>
      </c>
      <c r="C2" s="3"/>
      <c r="D2" s="3"/>
      <c r="E2" s="4" t="s">
        <v>0</v>
      </c>
      <c r="F2" s="4"/>
      <c r="G2" s="3"/>
      <c r="H2" s="3"/>
      <c r="I2" s="4" t="s">
        <v>0</v>
      </c>
      <c r="K2" s="3"/>
      <c r="L2" s="3"/>
      <c r="M2" s="4" t="s">
        <v>0</v>
      </c>
      <c r="O2" s="3"/>
      <c r="P2" s="4"/>
      <c r="Q2" s="3" t="s">
        <v>0</v>
      </c>
      <c r="R2" s="4"/>
      <c r="S2" s="3"/>
    </row>
    <row r="3" spans="1:19" ht="12.75">
      <c r="A3" s="21" t="s">
        <v>21</v>
      </c>
      <c r="B3" s="16">
        <f>SUM(B4:B5)</f>
        <v>22.410269999999997</v>
      </c>
      <c r="C3" s="4"/>
      <c r="D3" s="21" t="s">
        <v>21</v>
      </c>
      <c r="E3" s="16">
        <v>21.163059999999998</v>
      </c>
      <c r="F3" s="9"/>
      <c r="G3" s="4"/>
      <c r="H3" s="21" t="s">
        <v>21</v>
      </c>
      <c r="I3" s="16">
        <v>0.39519</v>
      </c>
      <c r="K3" s="4"/>
      <c r="L3" s="21" t="s">
        <v>21</v>
      </c>
      <c r="M3" s="16">
        <v>0.20432</v>
      </c>
      <c r="O3" s="21"/>
      <c r="P3" s="21" t="s">
        <v>21</v>
      </c>
      <c r="Q3" s="37">
        <v>0.6476999999999999</v>
      </c>
      <c r="R3" s="16"/>
      <c r="S3" s="21"/>
    </row>
    <row r="4" spans="1:19" ht="12.75">
      <c r="A4" s="22" t="s">
        <v>26</v>
      </c>
      <c r="B4" s="28">
        <f>E4+I4+M4+Q4</f>
        <v>0.10658999999999999</v>
      </c>
      <c r="C4" s="4"/>
      <c r="D4" s="22" t="s">
        <v>26</v>
      </c>
      <c r="E4" s="16">
        <v>0.10658999999999999</v>
      </c>
      <c r="F4" s="9"/>
      <c r="G4" s="4"/>
      <c r="H4" s="22" t="s">
        <v>26</v>
      </c>
      <c r="I4" s="16">
        <v>0</v>
      </c>
      <c r="K4" s="4"/>
      <c r="L4" s="22" t="s">
        <v>26</v>
      </c>
      <c r="M4" s="16">
        <v>0</v>
      </c>
      <c r="O4" s="22"/>
      <c r="P4" s="22" t="s">
        <v>26</v>
      </c>
      <c r="Q4" s="37">
        <v>0</v>
      </c>
      <c r="R4" s="16"/>
      <c r="S4" s="22"/>
    </row>
    <row r="5" spans="1:19" ht="12.75">
      <c r="A5" s="22" t="s">
        <v>27</v>
      </c>
      <c r="B5" s="28">
        <f>E5+I5+M5+Q5</f>
        <v>22.303679999999996</v>
      </c>
      <c r="C5" s="4"/>
      <c r="D5" s="22" t="s">
        <v>27</v>
      </c>
      <c r="E5" s="16">
        <v>21.056469999999997</v>
      </c>
      <c r="F5" s="9"/>
      <c r="G5" s="4"/>
      <c r="H5" s="22" t="s">
        <v>27</v>
      </c>
      <c r="I5" s="16">
        <v>0.39519</v>
      </c>
      <c r="K5" s="4"/>
      <c r="L5" s="22" t="s">
        <v>27</v>
      </c>
      <c r="M5" s="16">
        <v>0.20432</v>
      </c>
      <c r="O5" s="22"/>
      <c r="P5" s="22" t="s">
        <v>27</v>
      </c>
      <c r="Q5" s="37">
        <v>0.6476999999999999</v>
      </c>
      <c r="R5" s="16"/>
      <c r="S5" s="22"/>
    </row>
    <row r="6" spans="1:19" ht="12.75">
      <c r="A6" s="4"/>
      <c r="B6" s="16"/>
      <c r="C6" s="4"/>
      <c r="D6" s="4"/>
      <c r="E6" s="16"/>
      <c r="F6" s="9"/>
      <c r="G6" s="4"/>
      <c r="H6" s="4"/>
      <c r="I6" s="16"/>
      <c r="K6" s="4"/>
      <c r="L6" s="4"/>
      <c r="M6" s="16"/>
      <c r="O6" s="4"/>
      <c r="P6" s="40"/>
      <c r="Q6" s="38"/>
      <c r="R6" s="16"/>
      <c r="S6" s="4"/>
    </row>
    <row r="7" spans="1:19" ht="12.75">
      <c r="A7" s="21" t="s">
        <v>22</v>
      </c>
      <c r="B7" s="16">
        <f>SUM(B8:B9)</f>
        <v>6.663860000000001</v>
      </c>
      <c r="C7" s="4"/>
      <c r="D7" s="21" t="s">
        <v>22</v>
      </c>
      <c r="E7" s="16">
        <v>4.26495</v>
      </c>
      <c r="F7" s="9"/>
      <c r="G7" s="4"/>
      <c r="H7" s="21" t="s">
        <v>22</v>
      </c>
      <c r="I7" s="16">
        <v>0.05564</v>
      </c>
      <c r="K7" s="4"/>
      <c r="L7" s="21" t="s">
        <v>22</v>
      </c>
      <c r="M7" s="16">
        <v>0.89669</v>
      </c>
      <c r="O7" s="21"/>
      <c r="P7" s="21" t="s">
        <v>22</v>
      </c>
      <c r="Q7" s="37">
        <v>1.4465799999999998</v>
      </c>
      <c r="R7" s="16"/>
      <c r="S7" s="21"/>
    </row>
    <row r="8" spans="1:19" ht="12.75">
      <c r="A8" s="22" t="s">
        <v>28</v>
      </c>
      <c r="B8" s="28">
        <f>E8+I8+M8+Q8</f>
        <v>0</v>
      </c>
      <c r="C8" s="4"/>
      <c r="D8" s="22" t="s">
        <v>28</v>
      </c>
      <c r="E8" s="16">
        <v>0</v>
      </c>
      <c r="F8" s="9"/>
      <c r="G8" s="4"/>
      <c r="H8" s="22" t="s">
        <v>28</v>
      </c>
      <c r="I8" s="16">
        <v>0</v>
      </c>
      <c r="K8" s="4"/>
      <c r="L8" s="22" t="s">
        <v>28</v>
      </c>
      <c r="M8" s="16">
        <v>0</v>
      </c>
      <c r="O8" s="22"/>
      <c r="P8" s="22" t="s">
        <v>28</v>
      </c>
      <c r="Q8" s="37">
        <v>0</v>
      </c>
      <c r="R8" s="16"/>
      <c r="S8" s="22"/>
    </row>
    <row r="9" spans="1:19" ht="12.75">
      <c r="A9" s="22" t="s">
        <v>29</v>
      </c>
      <c r="B9" s="28">
        <f>E9+I9+M9+Q9</f>
        <v>6.663860000000001</v>
      </c>
      <c r="C9" s="4"/>
      <c r="D9" s="22" t="s">
        <v>29</v>
      </c>
      <c r="E9" s="16">
        <v>4.26495</v>
      </c>
      <c r="F9" s="9"/>
      <c r="G9" s="4"/>
      <c r="H9" s="22" t="s">
        <v>29</v>
      </c>
      <c r="I9" s="16">
        <v>0.05564</v>
      </c>
      <c r="K9" s="4"/>
      <c r="L9" s="22" t="s">
        <v>29</v>
      </c>
      <c r="M9" s="16">
        <v>0.89669</v>
      </c>
      <c r="O9" s="22"/>
      <c r="P9" s="22" t="s">
        <v>29</v>
      </c>
      <c r="Q9" s="37">
        <v>1.4465799999999998</v>
      </c>
      <c r="R9" s="16"/>
      <c r="S9" s="22"/>
    </row>
    <row r="10" spans="1:19" ht="12.75">
      <c r="A10" s="4"/>
      <c r="B10" s="16"/>
      <c r="C10" s="4"/>
      <c r="D10" s="4"/>
      <c r="E10" s="16"/>
      <c r="F10" s="9"/>
      <c r="G10" s="4"/>
      <c r="H10" s="4"/>
      <c r="I10" s="16"/>
      <c r="K10" s="4"/>
      <c r="L10" s="4"/>
      <c r="M10" s="16"/>
      <c r="O10" s="4"/>
      <c r="P10" s="40"/>
      <c r="Q10" s="38"/>
      <c r="R10" s="16"/>
      <c r="S10" s="4"/>
    </row>
    <row r="11" spans="1:19" ht="12.75">
      <c r="A11" s="4"/>
      <c r="B11" s="16"/>
      <c r="C11" s="4"/>
      <c r="D11" s="4"/>
      <c r="E11" s="16"/>
      <c r="F11" s="9"/>
      <c r="G11" s="4"/>
      <c r="H11" s="4"/>
      <c r="I11" s="16"/>
      <c r="K11" s="4"/>
      <c r="L11" s="4"/>
      <c r="M11" s="16"/>
      <c r="O11" s="4"/>
      <c r="P11" s="40"/>
      <c r="Q11" s="38"/>
      <c r="R11" s="16"/>
      <c r="S11" s="4"/>
    </row>
    <row r="12" spans="1:19" ht="12.75">
      <c r="A12" s="21" t="s">
        <v>30</v>
      </c>
      <c r="B12" s="16">
        <f>SUM(B13:B15)</f>
        <v>0</v>
      </c>
      <c r="C12" s="4"/>
      <c r="D12" s="21" t="s">
        <v>30</v>
      </c>
      <c r="E12" s="16">
        <v>0</v>
      </c>
      <c r="F12" s="9"/>
      <c r="G12" s="4"/>
      <c r="H12" s="21" t="s">
        <v>30</v>
      </c>
      <c r="I12" s="16">
        <v>0</v>
      </c>
      <c r="K12" s="4"/>
      <c r="L12" s="21" t="s">
        <v>30</v>
      </c>
      <c r="M12" s="16">
        <v>0</v>
      </c>
      <c r="O12" s="21"/>
      <c r="P12" s="21" t="s">
        <v>30</v>
      </c>
      <c r="Q12" s="37">
        <v>0</v>
      </c>
      <c r="R12" s="16"/>
      <c r="S12" s="21"/>
    </row>
    <row r="13" spans="1:19" ht="25.5">
      <c r="A13" s="22" t="s">
        <v>31</v>
      </c>
      <c r="B13" s="28">
        <f>E13+I13+M13+Q13</f>
        <v>0</v>
      </c>
      <c r="C13" s="4"/>
      <c r="D13" s="22" t="s">
        <v>31</v>
      </c>
      <c r="E13" s="16">
        <v>0</v>
      </c>
      <c r="F13" s="9"/>
      <c r="G13" s="4"/>
      <c r="H13" s="22" t="s">
        <v>31</v>
      </c>
      <c r="I13" s="16">
        <v>0</v>
      </c>
      <c r="K13" s="4"/>
      <c r="L13" s="22" t="s">
        <v>31</v>
      </c>
      <c r="M13" s="16">
        <v>0</v>
      </c>
      <c r="O13" s="22"/>
      <c r="P13" s="22" t="s">
        <v>31</v>
      </c>
      <c r="Q13" s="37">
        <v>0</v>
      </c>
      <c r="R13" s="16"/>
      <c r="S13" s="22"/>
    </row>
    <row r="14" spans="1:19" ht="12.75">
      <c r="A14" s="22" t="s">
        <v>32</v>
      </c>
      <c r="B14" s="28">
        <f>E14+I14+M14+Q14</f>
        <v>0</v>
      </c>
      <c r="C14" s="4"/>
      <c r="D14" s="22" t="s">
        <v>32</v>
      </c>
      <c r="E14" s="16">
        <v>0</v>
      </c>
      <c r="F14" s="9"/>
      <c r="G14" s="4"/>
      <c r="H14" s="22" t="s">
        <v>32</v>
      </c>
      <c r="I14" s="16">
        <v>0</v>
      </c>
      <c r="K14" s="4"/>
      <c r="L14" s="22" t="s">
        <v>32</v>
      </c>
      <c r="M14" s="16">
        <v>0</v>
      </c>
      <c r="O14" s="22"/>
      <c r="P14" s="22" t="s">
        <v>32</v>
      </c>
      <c r="Q14" s="37">
        <v>0</v>
      </c>
      <c r="R14" s="16"/>
      <c r="S14" s="22"/>
    </row>
    <row r="15" spans="1:19" ht="12.75">
      <c r="A15" s="22" t="s">
        <v>33</v>
      </c>
      <c r="B15" s="28">
        <f>E15+I15+M15+Q15</f>
        <v>0</v>
      </c>
      <c r="C15" s="4"/>
      <c r="D15" s="22" t="s">
        <v>33</v>
      </c>
      <c r="E15" s="16">
        <v>0</v>
      </c>
      <c r="F15" s="9"/>
      <c r="G15" s="4"/>
      <c r="H15" s="22" t="s">
        <v>33</v>
      </c>
      <c r="I15" s="16">
        <v>0</v>
      </c>
      <c r="K15" s="4"/>
      <c r="L15" s="22" t="s">
        <v>33</v>
      </c>
      <c r="M15" s="16">
        <v>0</v>
      </c>
      <c r="O15" s="22"/>
      <c r="P15" s="22" t="s">
        <v>33</v>
      </c>
      <c r="Q15" s="37">
        <v>0</v>
      </c>
      <c r="R15" s="16"/>
      <c r="S15" s="22"/>
    </row>
    <row r="16" spans="1:19" ht="12.75">
      <c r="A16" s="20"/>
      <c r="B16" s="16"/>
      <c r="C16" s="4"/>
      <c r="D16" s="20"/>
      <c r="E16" s="16"/>
      <c r="F16" s="9"/>
      <c r="G16" s="4"/>
      <c r="H16" s="20"/>
      <c r="I16" s="16"/>
      <c r="K16" s="4"/>
      <c r="L16" s="20"/>
      <c r="M16" s="16"/>
      <c r="O16" s="20"/>
      <c r="P16" s="40"/>
      <c r="Q16" s="39"/>
      <c r="R16" s="16"/>
      <c r="S16" s="20"/>
    </row>
    <row r="17" spans="1:19" ht="12.75">
      <c r="A17" s="21" t="s">
        <v>23</v>
      </c>
      <c r="B17" s="18">
        <f>SUM(B18:B25)</f>
        <v>91.6248067049452</v>
      </c>
      <c r="C17" s="4"/>
      <c r="D17" s="21" t="s">
        <v>23</v>
      </c>
      <c r="E17" s="18">
        <v>90.71383360757946</v>
      </c>
      <c r="F17" s="9"/>
      <c r="G17" s="4"/>
      <c r="H17" s="21" t="s">
        <v>23</v>
      </c>
      <c r="I17" s="16">
        <v>0.13375691826301367</v>
      </c>
      <c r="K17" s="4"/>
      <c r="L17" s="21" t="s">
        <v>23</v>
      </c>
      <c r="M17" s="16">
        <v>0.18005186673150686</v>
      </c>
      <c r="O17" s="21"/>
      <c r="P17" s="21" t="s">
        <v>23</v>
      </c>
      <c r="Q17" s="37">
        <v>0.5971643123712329</v>
      </c>
      <c r="R17" s="16"/>
      <c r="S17" s="21"/>
    </row>
    <row r="18" spans="1:19" ht="15" customHeight="1">
      <c r="A18" s="22" t="s">
        <v>34</v>
      </c>
      <c r="B18" s="28">
        <f aca="true" t="shared" si="0" ref="B18:B25">E18+I18+M18+Q18</f>
        <v>10.869250000000001</v>
      </c>
      <c r="C18" s="4"/>
      <c r="D18" s="22" t="s">
        <v>34</v>
      </c>
      <c r="E18" s="16">
        <v>10.869250000000001</v>
      </c>
      <c r="F18" s="9"/>
      <c r="G18" s="4"/>
      <c r="H18" s="22" t="s">
        <v>34</v>
      </c>
      <c r="I18" s="16">
        <v>0</v>
      </c>
      <c r="K18" s="4"/>
      <c r="L18" s="22" t="s">
        <v>34</v>
      </c>
      <c r="M18" s="16">
        <v>0</v>
      </c>
      <c r="O18" s="22"/>
      <c r="P18" s="22" t="s">
        <v>34</v>
      </c>
      <c r="Q18" s="37">
        <v>0</v>
      </c>
      <c r="R18" s="16"/>
      <c r="S18" s="22"/>
    </row>
    <row r="19" spans="1:19" ht="14.25" customHeight="1">
      <c r="A19" s="22" t="s">
        <v>35</v>
      </c>
      <c r="B19" s="28">
        <f t="shared" si="0"/>
        <v>48.741613099999995</v>
      </c>
      <c r="C19" s="4"/>
      <c r="D19" s="22" t="s">
        <v>35</v>
      </c>
      <c r="E19" s="16">
        <v>48.741613099999995</v>
      </c>
      <c r="F19" s="9"/>
      <c r="G19" s="4"/>
      <c r="H19" s="22" t="s">
        <v>35</v>
      </c>
      <c r="I19" s="16">
        <v>0</v>
      </c>
      <c r="K19" s="4"/>
      <c r="L19" s="22" t="s">
        <v>35</v>
      </c>
      <c r="M19" s="16">
        <v>0</v>
      </c>
      <c r="O19" s="22"/>
      <c r="P19" s="22" t="s">
        <v>35</v>
      </c>
      <c r="Q19" s="37">
        <v>0</v>
      </c>
      <c r="R19" s="16"/>
      <c r="S19" s="22"/>
    </row>
    <row r="20" spans="1:19" ht="13.5" customHeight="1">
      <c r="A20" s="22" t="s">
        <v>36</v>
      </c>
      <c r="B20" s="28">
        <f t="shared" si="0"/>
        <v>0</v>
      </c>
      <c r="C20" s="4"/>
      <c r="D20" s="22" t="s">
        <v>36</v>
      </c>
      <c r="E20" s="16">
        <v>0</v>
      </c>
      <c r="F20" s="9"/>
      <c r="G20" s="4"/>
      <c r="H20" s="22" t="s">
        <v>36</v>
      </c>
      <c r="I20" s="16">
        <v>0</v>
      </c>
      <c r="K20" s="4"/>
      <c r="L20" s="22" t="s">
        <v>36</v>
      </c>
      <c r="M20" s="16">
        <v>0</v>
      </c>
      <c r="O20" s="22"/>
      <c r="P20" s="22" t="s">
        <v>36</v>
      </c>
      <c r="Q20" s="37">
        <v>0</v>
      </c>
      <c r="R20" s="16"/>
      <c r="S20" s="22"/>
    </row>
    <row r="21" spans="1:19" ht="12.75">
      <c r="A21" s="22" t="s">
        <v>37</v>
      </c>
      <c r="B21" s="28">
        <f t="shared" si="0"/>
        <v>0</v>
      </c>
      <c r="C21" s="4"/>
      <c r="D21" s="22" t="s">
        <v>37</v>
      </c>
      <c r="E21" s="16">
        <v>0</v>
      </c>
      <c r="F21" s="9"/>
      <c r="G21" s="4"/>
      <c r="H21" s="22" t="s">
        <v>37</v>
      </c>
      <c r="I21" s="16">
        <v>0</v>
      </c>
      <c r="K21" s="4"/>
      <c r="L21" s="22" t="s">
        <v>37</v>
      </c>
      <c r="M21" s="16">
        <v>0</v>
      </c>
      <c r="O21" s="22"/>
      <c r="P21" s="22" t="s">
        <v>37</v>
      </c>
      <c r="Q21" s="37">
        <v>0</v>
      </c>
      <c r="R21" s="16"/>
      <c r="S21" s="22"/>
    </row>
    <row r="22" spans="1:19" ht="12.75">
      <c r="A22" s="22" t="s">
        <v>38</v>
      </c>
      <c r="B22" s="28">
        <f t="shared" si="0"/>
        <v>3.7047700000000003</v>
      </c>
      <c r="C22" s="4"/>
      <c r="D22" s="22" t="s">
        <v>38</v>
      </c>
      <c r="E22" s="18">
        <v>3.7047700000000003</v>
      </c>
      <c r="F22" s="9"/>
      <c r="G22" s="4"/>
      <c r="H22" s="22" t="s">
        <v>38</v>
      </c>
      <c r="I22" s="16">
        <v>0</v>
      </c>
      <c r="K22" s="4"/>
      <c r="L22" s="22" t="s">
        <v>38</v>
      </c>
      <c r="M22" s="16">
        <v>0</v>
      </c>
      <c r="O22" s="22"/>
      <c r="P22" s="22" t="s">
        <v>38</v>
      </c>
      <c r="Q22" s="37">
        <v>0</v>
      </c>
      <c r="R22" s="16"/>
      <c r="S22" s="22"/>
    </row>
    <row r="23" spans="1:19" ht="12.75">
      <c r="A23" s="22" t="s">
        <v>39</v>
      </c>
      <c r="B23" s="28">
        <f t="shared" si="0"/>
        <v>15.694329046186303</v>
      </c>
      <c r="C23" s="4"/>
      <c r="D23" s="22" t="s">
        <v>39</v>
      </c>
      <c r="E23" s="18">
        <v>14.78335594882055</v>
      </c>
      <c r="F23" s="9"/>
      <c r="G23" s="4"/>
      <c r="H23" s="22" t="s">
        <v>39</v>
      </c>
      <c r="I23" s="16">
        <v>0.13375691826301367</v>
      </c>
      <c r="K23" s="4"/>
      <c r="L23" s="22" t="s">
        <v>39</v>
      </c>
      <c r="M23" s="16">
        <v>0.18005186673150686</v>
      </c>
      <c r="O23" s="22"/>
      <c r="P23" s="22" t="s">
        <v>39</v>
      </c>
      <c r="Q23" s="37">
        <v>0.5971643123712329</v>
      </c>
      <c r="R23" s="16"/>
      <c r="S23" s="22"/>
    </row>
    <row r="24" spans="1:19" ht="14.25" customHeight="1">
      <c r="A24" s="22" t="s">
        <v>40</v>
      </c>
      <c r="B24" s="28">
        <f t="shared" si="0"/>
        <v>0</v>
      </c>
      <c r="C24" s="4"/>
      <c r="D24" s="22" t="s">
        <v>40</v>
      </c>
      <c r="E24" s="16">
        <v>0</v>
      </c>
      <c r="F24" s="9"/>
      <c r="G24" s="4"/>
      <c r="H24" s="22" t="s">
        <v>40</v>
      </c>
      <c r="I24" s="16">
        <v>0</v>
      </c>
      <c r="K24" s="4"/>
      <c r="L24" s="22" t="s">
        <v>40</v>
      </c>
      <c r="M24" s="16">
        <v>0</v>
      </c>
      <c r="O24" s="22"/>
      <c r="P24" s="22" t="s">
        <v>40</v>
      </c>
      <c r="Q24" s="37">
        <v>0</v>
      </c>
      <c r="R24" s="16"/>
      <c r="S24" s="22"/>
    </row>
    <row r="25" spans="1:19" ht="12.75">
      <c r="A25" s="22" t="s">
        <v>41</v>
      </c>
      <c r="B25" s="28">
        <f t="shared" si="0"/>
        <v>12.614844558758907</v>
      </c>
      <c r="C25" s="4"/>
      <c r="D25" s="22" t="s">
        <v>41</v>
      </c>
      <c r="E25" s="16">
        <v>12.614844558758907</v>
      </c>
      <c r="F25" s="9"/>
      <c r="G25" s="4"/>
      <c r="H25" s="22" t="s">
        <v>41</v>
      </c>
      <c r="I25" s="16">
        <v>0</v>
      </c>
      <c r="K25" s="4"/>
      <c r="L25" s="22" t="s">
        <v>41</v>
      </c>
      <c r="M25" s="16">
        <v>0</v>
      </c>
      <c r="O25" s="22"/>
      <c r="P25" s="22" t="s">
        <v>41</v>
      </c>
      <c r="Q25" s="37">
        <v>0</v>
      </c>
      <c r="R25" s="16"/>
      <c r="S25" s="22"/>
    </row>
    <row r="26" spans="1:19" ht="12.75">
      <c r="A26" s="21"/>
      <c r="B26" s="18"/>
      <c r="C26" s="4"/>
      <c r="D26" s="21"/>
      <c r="E26" s="18"/>
      <c r="F26" s="9"/>
      <c r="G26" s="4"/>
      <c r="H26" s="21"/>
      <c r="I26" s="18"/>
      <c r="K26" s="4"/>
      <c r="L26" s="21"/>
      <c r="M26" s="18"/>
      <c r="O26" s="21"/>
      <c r="P26" s="41"/>
      <c r="Q26" s="37"/>
      <c r="R26" s="18"/>
      <c r="S26" s="21"/>
    </row>
    <row r="27" spans="1:19" ht="12.75">
      <c r="A27" s="21" t="s">
        <v>24</v>
      </c>
      <c r="B27" s="16">
        <f>SUM(B28:B29)</f>
        <v>0</v>
      </c>
      <c r="C27" s="4"/>
      <c r="D27" s="21" t="s">
        <v>24</v>
      </c>
      <c r="E27" s="16">
        <v>0</v>
      </c>
      <c r="F27" s="5"/>
      <c r="G27" s="4"/>
      <c r="H27" s="21" t="s">
        <v>24</v>
      </c>
      <c r="I27" s="16">
        <v>0</v>
      </c>
      <c r="K27" s="4"/>
      <c r="L27" s="21" t="s">
        <v>24</v>
      </c>
      <c r="M27" s="16">
        <v>0</v>
      </c>
      <c r="O27" s="21"/>
      <c r="P27" s="21" t="s">
        <v>24</v>
      </c>
      <c r="Q27" s="37">
        <v>0</v>
      </c>
      <c r="R27" s="16"/>
      <c r="S27" s="21"/>
    </row>
    <row r="28" spans="1:19" ht="12.75">
      <c r="A28" s="22" t="s">
        <v>42</v>
      </c>
      <c r="B28" s="28">
        <f>E28+I28+M28+Q28</f>
        <v>0</v>
      </c>
      <c r="C28" s="4"/>
      <c r="D28" s="22" t="s">
        <v>42</v>
      </c>
      <c r="E28" s="16">
        <v>0</v>
      </c>
      <c r="F28" s="10"/>
      <c r="G28" s="4"/>
      <c r="H28" s="22" t="s">
        <v>42</v>
      </c>
      <c r="I28" s="16">
        <v>0</v>
      </c>
      <c r="K28" s="4"/>
      <c r="L28" s="22" t="s">
        <v>42</v>
      </c>
      <c r="M28" s="16">
        <v>0</v>
      </c>
      <c r="O28" s="22"/>
      <c r="P28" s="40" t="s">
        <v>42</v>
      </c>
      <c r="Q28" s="37">
        <v>0</v>
      </c>
      <c r="R28" s="16"/>
      <c r="S28" s="22"/>
    </row>
    <row r="29" spans="1:19" ht="12.75">
      <c r="A29" s="22" t="s">
        <v>43</v>
      </c>
      <c r="B29" s="28">
        <f>E29+I29+M29+Q29</f>
        <v>0</v>
      </c>
      <c r="C29" s="4"/>
      <c r="D29" s="22" t="s">
        <v>43</v>
      </c>
      <c r="E29" s="16">
        <v>0</v>
      </c>
      <c r="F29" s="3"/>
      <c r="G29" s="4"/>
      <c r="H29" s="22" t="s">
        <v>43</v>
      </c>
      <c r="I29" s="16">
        <v>0</v>
      </c>
      <c r="K29" s="4"/>
      <c r="L29" s="22" t="s">
        <v>43</v>
      </c>
      <c r="M29" s="16">
        <v>0</v>
      </c>
      <c r="O29" s="22"/>
      <c r="P29" s="40" t="s">
        <v>43</v>
      </c>
      <c r="Q29" s="37">
        <v>0</v>
      </c>
      <c r="R29" s="16"/>
      <c r="S29" s="22"/>
    </row>
    <row r="30" spans="1:19" ht="12.75">
      <c r="A30" s="21"/>
      <c r="D30" s="21"/>
      <c r="H30" s="21"/>
      <c r="L30" s="21"/>
      <c r="O30" s="21"/>
      <c r="P30" s="42"/>
      <c r="Q30" s="37"/>
      <c r="R30" s="3"/>
      <c r="S30" s="21"/>
    </row>
    <row r="31" spans="1:19" ht="12.75">
      <c r="A31" s="21" t="s">
        <v>44</v>
      </c>
      <c r="B31" s="18">
        <f>B3+B7+B12+B17+B27</f>
        <v>120.6989367049452</v>
      </c>
      <c r="D31" s="21" t="s">
        <v>44</v>
      </c>
      <c r="E31" s="18">
        <v>116.14184360757946</v>
      </c>
      <c r="H31" s="21" t="s">
        <v>44</v>
      </c>
      <c r="I31" s="18">
        <v>0.5845869182630137</v>
      </c>
      <c r="L31" s="21" t="s">
        <v>44</v>
      </c>
      <c r="M31" s="18">
        <v>1.2810618667315068</v>
      </c>
      <c r="O31" s="21"/>
      <c r="P31" s="21" t="s">
        <v>44</v>
      </c>
      <c r="Q31" s="37">
        <v>2.6914443123712326</v>
      </c>
      <c r="R31" s="18"/>
      <c r="S31" s="21"/>
    </row>
    <row r="32" spans="1:19" ht="12.75">
      <c r="A32" s="21"/>
      <c r="D32" s="21"/>
      <c r="H32" s="21"/>
      <c r="L32" s="21"/>
      <c r="O32" s="21"/>
      <c r="P32" s="42"/>
      <c r="Q32" s="37"/>
      <c r="R32" s="3"/>
      <c r="S32" s="21"/>
    </row>
    <row r="33" spans="1:19" ht="12.75">
      <c r="A33" s="21" t="s">
        <v>25</v>
      </c>
      <c r="D33" s="21" t="s">
        <v>25</v>
      </c>
      <c r="H33" s="21" t="s">
        <v>25</v>
      </c>
      <c r="L33" s="21" t="s">
        <v>25</v>
      </c>
      <c r="O33" s="21"/>
      <c r="P33" s="21" t="s">
        <v>25</v>
      </c>
      <c r="Q33" s="37"/>
      <c r="R33" s="3"/>
      <c r="S33" s="21"/>
    </row>
    <row r="34" spans="1:19" ht="25.5">
      <c r="A34" s="23" t="s">
        <v>88</v>
      </c>
      <c r="B34" s="9">
        <f>(B13+B17+B29)/B37</f>
        <v>0.001103461313497425</v>
      </c>
      <c r="D34" s="23" t="s">
        <v>96</v>
      </c>
      <c r="E34" s="9">
        <v>0.001139077244626679</v>
      </c>
      <c r="H34" s="23" t="s">
        <v>96</v>
      </c>
      <c r="I34" s="9">
        <v>0.00044144197446539167</v>
      </c>
      <c r="L34" s="23" t="s">
        <v>96</v>
      </c>
      <c r="M34" s="9">
        <v>0.00029468390627087867</v>
      </c>
      <c r="O34" s="23"/>
      <c r="P34" s="23" t="s">
        <v>96</v>
      </c>
      <c r="Q34" s="9">
        <v>0.00024059803077003744</v>
      </c>
      <c r="R34" s="9"/>
      <c r="S34" s="23"/>
    </row>
    <row r="35" spans="1:19" ht="25.5">
      <c r="A35" s="23" t="s">
        <v>81</v>
      </c>
      <c r="B35" s="9">
        <f>B31/((77708+83034)/2)</f>
        <v>0.0015017722400485897</v>
      </c>
      <c r="D35" s="23" t="s">
        <v>81</v>
      </c>
      <c r="E35" s="9">
        <v>0.0015071905579213125</v>
      </c>
      <c r="H35" s="23" t="s">
        <v>81</v>
      </c>
      <c r="I35" s="9">
        <v>0.001768795516680828</v>
      </c>
      <c r="L35" s="23" t="s">
        <v>81</v>
      </c>
      <c r="M35" s="9">
        <v>0.0023701422141193464</v>
      </c>
      <c r="O35" s="23"/>
      <c r="P35" s="23" t="s">
        <v>81</v>
      </c>
      <c r="Q35" s="9">
        <v>0.0011023732592141031</v>
      </c>
      <c r="R35" s="9"/>
      <c r="S35" s="23"/>
    </row>
    <row r="36" spans="1:19" ht="12.75">
      <c r="A36" s="21"/>
      <c r="D36" s="21"/>
      <c r="H36" s="21"/>
      <c r="L36" s="21"/>
      <c r="O36" s="21"/>
      <c r="P36" s="42"/>
      <c r="Q36" s="37"/>
      <c r="R36" s="3"/>
      <c r="S36" s="21"/>
    </row>
    <row r="37" spans="1:19" ht="12.75">
      <c r="A37" s="21" t="s">
        <v>87</v>
      </c>
      <c r="B37" s="28">
        <f>E37+I37+M37+Q37</f>
        <v>83034</v>
      </c>
      <c r="D37" s="21" t="s">
        <v>87</v>
      </c>
      <c r="E37" s="28">
        <v>79638</v>
      </c>
      <c r="H37" s="21" t="s">
        <v>87</v>
      </c>
      <c r="I37" s="28">
        <v>303</v>
      </c>
      <c r="L37" s="21" t="s">
        <v>87</v>
      </c>
      <c r="M37" s="28">
        <v>611</v>
      </c>
      <c r="O37" s="21"/>
      <c r="P37" s="21" t="s">
        <v>87</v>
      </c>
      <c r="Q37" s="37">
        <v>2482</v>
      </c>
      <c r="R37" s="28"/>
      <c r="S37" s="2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rightToLeft="1" tabSelected="1" zoomScalePageLayoutView="0" workbookViewId="0" topLeftCell="A1">
      <selection activeCell="B39" sqref="B39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3" t="s">
        <v>101</v>
      </c>
      <c r="B1" s="43"/>
      <c r="C1" s="43"/>
      <c r="D1" s="43"/>
      <c r="E1" s="43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3"/>
    </row>
    <row r="3" spans="1:6" s="3" customFormat="1" ht="12.75">
      <c r="A3" s="4"/>
      <c r="B3" s="4" t="s">
        <v>45</v>
      </c>
      <c r="D3"/>
      <c r="E3" s="1"/>
      <c r="F3" s="15"/>
    </row>
    <row r="4" spans="1:6" s="3" customFormat="1" ht="12.75">
      <c r="A4" s="4"/>
      <c r="B4" s="4" t="s">
        <v>3</v>
      </c>
      <c r="C4" s="16">
        <f>SUM(C5:C7)</f>
        <v>0.10658999999999999</v>
      </c>
      <c r="D4" s="4"/>
      <c r="F4" s="15"/>
    </row>
    <row r="5" spans="2:6" s="3" customFormat="1" ht="12.75">
      <c r="B5" s="7" t="s">
        <v>103</v>
      </c>
      <c r="C5" s="44">
        <f>66.61/1000+39.98/1000</f>
        <v>0.10658999999999999</v>
      </c>
      <c r="D5" s="4"/>
      <c r="E5" s="16"/>
      <c r="F5" s="15"/>
    </row>
    <row r="6" spans="2:6" s="3" customFormat="1" ht="12.75">
      <c r="B6" s="3" t="s">
        <v>4</v>
      </c>
      <c r="C6" s="15">
        <v>0</v>
      </c>
      <c r="E6" s="15"/>
      <c r="F6" s="15"/>
    </row>
    <row r="7" spans="2:6" s="3" customFormat="1" ht="12.75">
      <c r="B7" s="3" t="s">
        <v>10</v>
      </c>
      <c r="C7" s="15">
        <v>0</v>
      </c>
      <c r="E7" s="15"/>
      <c r="F7" s="15"/>
    </row>
    <row r="8" spans="1:6" s="3" customFormat="1" ht="12.75">
      <c r="A8" s="4"/>
      <c r="B8" s="4" t="s">
        <v>5</v>
      </c>
      <c r="C8" s="16">
        <f>SUM(C9:C12)</f>
        <v>22.306469999999997</v>
      </c>
      <c r="E8" s="15"/>
      <c r="F8" s="15"/>
    </row>
    <row r="9" spans="1:6" s="3" customFormat="1" ht="12.75">
      <c r="A9" s="4"/>
      <c r="B9" s="3" t="s">
        <v>63</v>
      </c>
      <c r="C9" s="15">
        <f>4934.42212/1000+974.93/1000+0.06+0.12+0.36</f>
        <v>6.4493521199999995</v>
      </c>
      <c r="D9" s="4"/>
      <c r="E9" s="16"/>
      <c r="F9" s="15"/>
    </row>
    <row r="10" spans="1:6" s="3" customFormat="1" ht="12.75">
      <c r="A10" s="4"/>
      <c r="B10" s="27" t="s">
        <v>104</v>
      </c>
      <c r="C10" s="15">
        <f>423.45/1000+6518.53/1000+3675/1000+0.04+0.03+0.17</f>
        <v>10.856979999999998</v>
      </c>
      <c r="E10" s="15"/>
      <c r="F10" s="15"/>
    </row>
    <row r="11" spans="1:6" s="3" customFormat="1" ht="12.75">
      <c r="A11" s="4"/>
      <c r="B11" s="3" t="s">
        <v>64</v>
      </c>
      <c r="C11" s="15">
        <f>1394.35788/1000+1700.46/1000+969.57/1000+465.75/1000+0.29+0.06+0.12</f>
        <v>5.00013788</v>
      </c>
      <c r="D11" s="7"/>
      <c r="E11" s="15"/>
      <c r="F11" s="15"/>
    </row>
    <row r="12" spans="1:6" ht="12.75">
      <c r="A12" s="1"/>
      <c r="B12" s="7" t="s">
        <v>10</v>
      </c>
      <c r="C12" s="15">
        <v>0</v>
      </c>
      <c r="D12" s="1"/>
      <c r="E12" s="16"/>
      <c r="F12" s="15"/>
    </row>
    <row r="13" spans="1:6" ht="12.75">
      <c r="A13" s="1"/>
      <c r="B13" s="1" t="s">
        <v>6</v>
      </c>
      <c r="C13" s="16">
        <f>C8+C4</f>
        <v>22.413059999999998</v>
      </c>
      <c r="D13" s="1"/>
      <c r="E13" s="16"/>
      <c r="F13" s="15"/>
    </row>
    <row r="14" spans="1:6" s="3" customFormat="1" ht="12.75">
      <c r="A14" s="4"/>
      <c r="B14" s="1"/>
      <c r="C14" s="16"/>
      <c r="D14" s="4"/>
      <c r="E14" s="15"/>
      <c r="F14" s="15"/>
    </row>
    <row r="15" spans="1:6" s="3" customFormat="1" ht="12.75">
      <c r="A15" s="4"/>
      <c r="B15" s="4" t="s">
        <v>7</v>
      </c>
      <c r="C15" s="15"/>
      <c r="D15" s="4"/>
      <c r="E15" s="16"/>
      <c r="F15" s="15"/>
    </row>
    <row r="16" spans="2:6" s="3" customFormat="1" ht="12.75">
      <c r="B16" s="4" t="s">
        <v>3</v>
      </c>
      <c r="C16" s="16">
        <f>SUM(C17:C19)</f>
        <v>0</v>
      </c>
      <c r="E16" s="15"/>
      <c r="F16" s="15"/>
    </row>
    <row r="17" spans="2:6" s="3" customFormat="1" ht="12.75">
      <c r="B17" s="3" t="s">
        <v>8</v>
      </c>
      <c r="C17" s="15">
        <v>0</v>
      </c>
      <c r="E17" s="15"/>
      <c r="F17" s="15"/>
    </row>
    <row r="18" spans="2:6" s="3" customFormat="1" ht="12.75">
      <c r="B18" s="3" t="s">
        <v>9</v>
      </c>
      <c r="C18" s="15">
        <v>0</v>
      </c>
      <c r="E18" s="15"/>
      <c r="F18" s="15"/>
    </row>
    <row r="19" spans="1:6" s="3" customFormat="1" ht="12.75">
      <c r="A19" s="4"/>
      <c r="B19" s="3" t="s">
        <v>10</v>
      </c>
      <c r="C19" s="15">
        <v>0</v>
      </c>
      <c r="D19" s="4"/>
      <c r="E19" s="16"/>
      <c r="F19" s="15"/>
    </row>
    <row r="20" spans="2:6" ht="12.75">
      <c r="B20" s="4" t="s">
        <v>5</v>
      </c>
      <c r="C20" s="16">
        <f>SUM(C21:C23)</f>
        <v>6.67495</v>
      </c>
      <c r="D20" s="3"/>
      <c r="E20" s="15"/>
      <c r="F20" s="15"/>
    </row>
    <row r="21" spans="2:6" s="3" customFormat="1" ht="12.75">
      <c r="B21" s="3" t="s">
        <v>63</v>
      </c>
      <c r="C21" s="15">
        <f>2859.85/1000+1215.01/1000+188.67/1000+1.42/1000+0.06+0.9+1.45</f>
        <v>6.67495</v>
      </c>
      <c r="E21" s="15"/>
      <c r="F21" s="15"/>
    </row>
    <row r="22" spans="2:6" s="3" customFormat="1" ht="12.75">
      <c r="B22" s="3" t="s">
        <v>9</v>
      </c>
      <c r="C22" s="15">
        <v>0</v>
      </c>
      <c r="E22" s="15"/>
      <c r="F22" s="15"/>
    </row>
    <row r="23" spans="1:6" s="3" customFormat="1" ht="12.75">
      <c r="A23" s="4"/>
      <c r="B23" s="3" t="s">
        <v>10</v>
      </c>
      <c r="C23" s="15">
        <v>0</v>
      </c>
      <c r="D23" s="4"/>
      <c r="E23" s="16"/>
      <c r="F23" s="15"/>
    </row>
    <row r="24" spans="1:6" s="3" customFormat="1" ht="12.75">
      <c r="A24" s="4"/>
      <c r="B24" s="4" t="s">
        <v>11</v>
      </c>
      <c r="C24" s="16">
        <f>C20+C16</f>
        <v>6.67495</v>
      </c>
      <c r="D24" s="4"/>
      <c r="E24" s="16"/>
      <c r="F24" s="15"/>
    </row>
    <row r="25" spans="1:6" ht="12.75">
      <c r="A25" s="1"/>
      <c r="B25" s="4"/>
      <c r="C25" s="16"/>
      <c r="D25" s="1"/>
      <c r="E25" s="15"/>
      <c r="F25" s="15"/>
    </row>
    <row r="26" spans="1:6" ht="12.75">
      <c r="A26" s="1"/>
      <c r="B26" s="1" t="s">
        <v>12</v>
      </c>
      <c r="C26" s="15"/>
      <c r="D26" s="7"/>
      <c r="E26" s="15"/>
      <c r="F26" s="15"/>
    </row>
    <row r="27" spans="2:6" ht="12.75">
      <c r="B27" s="7" t="s">
        <v>47</v>
      </c>
      <c r="C27" s="15">
        <v>0</v>
      </c>
      <c r="D27" s="7"/>
      <c r="E27" s="17"/>
      <c r="F27" s="15"/>
    </row>
    <row r="28" spans="2:6" ht="12.75">
      <c r="B28" s="7" t="s">
        <v>48</v>
      </c>
      <c r="C28" s="17">
        <v>0</v>
      </c>
      <c r="D28" s="12"/>
      <c r="E28" s="32"/>
      <c r="F28" s="15"/>
    </row>
    <row r="29" spans="1:6" ht="12.75">
      <c r="A29" s="1"/>
      <c r="B29" s="12" t="s">
        <v>10</v>
      </c>
      <c r="C29" s="17">
        <v>0</v>
      </c>
      <c r="D29" s="1"/>
      <c r="E29" s="16"/>
      <c r="F29" s="15"/>
    </row>
    <row r="30" spans="1:6" ht="12.75">
      <c r="A30" s="1"/>
      <c r="B30" s="1" t="s">
        <v>46</v>
      </c>
      <c r="C30" s="16">
        <f>SUM(C27:C29)</f>
        <v>0</v>
      </c>
      <c r="D30" s="1"/>
      <c r="E30" s="16"/>
      <c r="F30" s="15"/>
    </row>
    <row r="31" spans="1:6" s="3" customFormat="1" ht="12.75">
      <c r="A31" s="4"/>
      <c r="B31" s="1"/>
      <c r="C31" s="16"/>
      <c r="D31" s="4"/>
      <c r="E31" s="15"/>
      <c r="F31" s="15"/>
    </row>
    <row r="32" spans="2:6" s="3" customFormat="1" ht="12.75">
      <c r="B32" s="4" t="s">
        <v>50</v>
      </c>
      <c r="C32" s="15"/>
      <c r="D32" s="7"/>
      <c r="E32" s="15"/>
      <c r="F32" s="15"/>
    </row>
    <row r="33" spans="2:6" s="3" customFormat="1" ht="12.75">
      <c r="B33" s="7" t="s">
        <v>47</v>
      </c>
      <c r="C33" s="15">
        <v>0</v>
      </c>
      <c r="D33" s="7"/>
      <c r="E33" s="15"/>
      <c r="F33" s="15"/>
    </row>
    <row r="34" spans="2:6" s="3" customFormat="1" ht="12.75">
      <c r="B34" s="7" t="s">
        <v>48</v>
      </c>
      <c r="C34" s="15">
        <v>0</v>
      </c>
      <c r="E34" s="15"/>
      <c r="F34" s="15"/>
    </row>
    <row r="35" spans="1:6" ht="12.75">
      <c r="A35" s="1"/>
      <c r="B35" s="3" t="s">
        <v>10</v>
      </c>
      <c r="C35" s="15">
        <v>0</v>
      </c>
      <c r="D35" s="1"/>
      <c r="E35" s="16"/>
      <c r="F35" s="15"/>
    </row>
    <row r="36" spans="1:6" ht="12.75">
      <c r="A36" s="1"/>
      <c r="B36" s="1" t="s">
        <v>49</v>
      </c>
      <c r="C36" s="16">
        <f>SUM(C33:C35)</f>
        <v>0</v>
      </c>
      <c r="D36" s="1"/>
      <c r="E36" s="16"/>
      <c r="F36" s="15"/>
    </row>
    <row r="37" spans="1:6" ht="12.75">
      <c r="A37" s="1"/>
      <c r="B37" s="1"/>
      <c r="C37" s="16"/>
      <c r="D37" s="4"/>
      <c r="E37" s="16"/>
      <c r="F37" s="15"/>
    </row>
    <row r="38" spans="1:6" ht="12.75">
      <c r="A38" s="1"/>
      <c r="B38" s="4" t="s">
        <v>51</v>
      </c>
      <c r="C38" s="16"/>
      <c r="D38" s="7"/>
      <c r="E38" s="17"/>
      <c r="F38" s="15"/>
    </row>
    <row r="39" spans="1:6" ht="12.75">
      <c r="A39" s="1"/>
      <c r="B39" s="7" t="s">
        <v>47</v>
      </c>
      <c r="C39" s="17">
        <v>0</v>
      </c>
      <c r="D39" s="7"/>
      <c r="E39" s="17"/>
      <c r="F39" s="15"/>
    </row>
    <row r="40" spans="1:6" ht="12.75">
      <c r="A40" s="1"/>
      <c r="B40" s="7" t="s">
        <v>48</v>
      </c>
      <c r="C40" s="17">
        <v>0</v>
      </c>
      <c r="D40" s="15"/>
      <c r="E40" s="15"/>
      <c r="F40" s="15"/>
    </row>
    <row r="41" spans="1:6" ht="12.75">
      <c r="A41" s="1"/>
      <c r="B41" s="3" t="s">
        <v>10</v>
      </c>
      <c r="C41" s="17">
        <v>0</v>
      </c>
      <c r="D41" s="15"/>
      <c r="E41" s="15"/>
      <c r="F41" s="15"/>
    </row>
    <row r="42" spans="1:6" ht="12.75">
      <c r="A42" s="1"/>
      <c r="B42" s="1" t="s">
        <v>52</v>
      </c>
      <c r="C42" s="16">
        <f>SUM(C39:C41)</f>
        <v>0</v>
      </c>
      <c r="D42" s="15"/>
      <c r="E42" s="15"/>
      <c r="F42" s="15"/>
    </row>
    <row r="43" spans="1:6" ht="12.75">
      <c r="A43" s="1"/>
      <c r="B43" s="1"/>
      <c r="C43" s="16"/>
      <c r="D43" s="15"/>
      <c r="E43" s="15"/>
      <c r="F43" s="15"/>
    </row>
    <row r="44" spans="1:6" ht="12.75">
      <c r="A44" s="1"/>
      <c r="B44" s="7" t="s">
        <v>47</v>
      </c>
      <c r="C44" s="17">
        <v>0</v>
      </c>
      <c r="D44" s="15"/>
      <c r="E44" s="15"/>
      <c r="F44" s="15"/>
    </row>
    <row r="45" spans="1:6" ht="12.75">
      <c r="A45" s="1"/>
      <c r="B45" s="7" t="s">
        <v>48</v>
      </c>
      <c r="C45" s="17">
        <v>0</v>
      </c>
      <c r="D45" s="15"/>
      <c r="E45" s="15"/>
      <c r="F45" s="15"/>
    </row>
    <row r="46" spans="1:6" ht="12.75">
      <c r="A46" s="1"/>
      <c r="B46" s="3" t="s">
        <v>10</v>
      </c>
      <c r="C46" s="17">
        <v>0</v>
      </c>
      <c r="D46" s="15"/>
      <c r="E46" s="15"/>
      <c r="F46" s="15"/>
    </row>
    <row r="47" spans="1:6" ht="12.75">
      <c r="A47" s="1"/>
      <c r="B47" s="1" t="s">
        <v>53</v>
      </c>
      <c r="C47" s="16">
        <f>SUM(C44:C46)</f>
        <v>0</v>
      </c>
      <c r="D47" s="15"/>
      <c r="E47" s="15"/>
      <c r="F47" s="15"/>
    </row>
    <row r="48" spans="1:6" s="3" customFormat="1" ht="12.75">
      <c r="A48" s="4"/>
      <c r="B48" s="1"/>
      <c r="C48" s="16"/>
      <c r="D48" s="15"/>
      <c r="E48" s="15"/>
      <c r="F48" s="15"/>
    </row>
    <row r="49" spans="2:6" ht="12.75">
      <c r="B49" s="4" t="s">
        <v>54</v>
      </c>
      <c r="C49" s="16">
        <f>C13+C24+C30+C36+C42+C47</f>
        <v>29.088009999999997</v>
      </c>
      <c r="D49" s="15"/>
      <c r="E49" s="15"/>
      <c r="F49" s="15"/>
    </row>
    <row r="50" spans="2:6" ht="12.75">
      <c r="B50" s="4" t="s">
        <v>86</v>
      </c>
      <c r="C50" s="18">
        <v>83034</v>
      </c>
      <c r="D50" s="15"/>
      <c r="E50" s="15"/>
      <c r="F50" s="15"/>
    </row>
    <row r="51" spans="4:6" ht="12.75">
      <c r="D51" s="15"/>
      <c r="E51" s="15"/>
      <c r="F51" s="15"/>
    </row>
    <row r="52" spans="3:6" ht="12.75">
      <c r="C52" s="3"/>
      <c r="D52" s="15"/>
      <c r="E52" s="15"/>
      <c r="F52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9"/>
  <sheetViews>
    <sheetView rightToLeft="1" zoomScalePageLayoutView="0" workbookViewId="0" topLeftCell="A43">
      <selection activeCell="C54" sqref="C54:C73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43" t="s">
        <v>102</v>
      </c>
      <c r="B1" s="43"/>
      <c r="C1" s="43"/>
      <c r="D1" s="43"/>
      <c r="E1" s="43"/>
      <c r="F1" s="11"/>
      <c r="G1" s="11"/>
      <c r="H1" s="11"/>
      <c r="I1" s="11"/>
      <c r="J1" s="11"/>
      <c r="K1" s="11"/>
      <c r="L1" s="11"/>
    </row>
    <row r="2" spans="3:6" s="3" customFormat="1" ht="49.5" customHeight="1">
      <c r="C2" s="4" t="s">
        <v>0</v>
      </c>
      <c r="D2" s="4"/>
      <c r="E2" s="13"/>
      <c r="F2" s="4"/>
    </row>
    <row r="3" spans="1:2" s="3" customFormat="1" ht="12.75">
      <c r="A3" s="4"/>
      <c r="B3" s="4" t="s">
        <v>15</v>
      </c>
    </row>
    <row r="4" spans="2:5" s="3" customFormat="1" ht="12" customHeight="1">
      <c r="B4" s="42" t="s">
        <v>72</v>
      </c>
      <c r="C4" s="10">
        <v>11.93051135</v>
      </c>
      <c r="D4" s="2"/>
      <c r="E4" s="19"/>
    </row>
    <row r="5" spans="2:5" s="3" customFormat="1" ht="12" customHeight="1">
      <c r="B5" s="42" t="s">
        <v>105</v>
      </c>
      <c r="C5" s="10">
        <v>10.406665649999999</v>
      </c>
      <c r="D5" s="2"/>
      <c r="E5" s="19"/>
    </row>
    <row r="6" spans="2:5" s="3" customFormat="1" ht="12" customHeight="1">
      <c r="B6" s="34" t="s">
        <v>106</v>
      </c>
      <c r="C6" s="10">
        <v>8.458</v>
      </c>
      <c r="D6" s="2"/>
      <c r="E6" s="19"/>
    </row>
    <row r="7" spans="1:5" ht="12.75">
      <c r="A7" s="1"/>
      <c r="B7" s="34" t="s">
        <v>89</v>
      </c>
      <c r="C7" s="10">
        <v>9.0758</v>
      </c>
      <c r="D7" s="2"/>
      <c r="E7" s="15"/>
    </row>
    <row r="8" spans="1:5" ht="12.75">
      <c r="A8" s="1"/>
      <c r="B8" s="34" t="s">
        <v>73</v>
      </c>
      <c r="C8" s="10">
        <v>5.9989761</v>
      </c>
      <c r="D8" s="2"/>
      <c r="E8" s="15"/>
    </row>
    <row r="9" spans="1:5" s="3" customFormat="1" ht="12.75">
      <c r="A9" s="4"/>
      <c r="B9" s="34" t="s">
        <v>82</v>
      </c>
      <c r="C9" s="10">
        <v>11.32966</v>
      </c>
      <c r="D9" s="2"/>
      <c r="E9" s="6"/>
    </row>
    <row r="10" spans="2:4" s="3" customFormat="1" ht="12.75">
      <c r="B10" s="34" t="s">
        <v>107</v>
      </c>
      <c r="C10" s="10">
        <v>2.41125</v>
      </c>
      <c r="D10" s="2"/>
    </row>
    <row r="11" spans="2:4" s="3" customFormat="1" ht="12.75">
      <c r="B11" s="12"/>
      <c r="C11" s="15"/>
      <c r="D11" s="2"/>
    </row>
    <row r="12" spans="2:4" s="3" customFormat="1" ht="12.75">
      <c r="B12" s="1" t="s">
        <v>1</v>
      </c>
      <c r="C12" s="16">
        <f>SUM(C4:C11)</f>
        <v>59.610863099999996</v>
      </c>
      <c r="D12" s="2"/>
    </row>
    <row r="13" spans="2:4" s="3" customFormat="1" ht="12.75">
      <c r="B13" s="1"/>
      <c r="C13" s="16"/>
      <c r="D13" s="2"/>
    </row>
    <row r="14" spans="1:5" s="3" customFormat="1" ht="12.75">
      <c r="A14" s="4"/>
      <c r="B14" s="4" t="s">
        <v>16</v>
      </c>
      <c r="C14" s="15"/>
      <c r="D14" s="9"/>
      <c r="E14" s="4"/>
    </row>
    <row r="15" spans="1:5" s="3" customFormat="1" ht="12.75">
      <c r="A15" s="4"/>
      <c r="B15" s="3" t="s">
        <v>13</v>
      </c>
      <c r="C15" s="15">
        <v>0</v>
      </c>
      <c r="D15" s="9"/>
      <c r="E15" s="4"/>
    </row>
    <row r="16" spans="1:4" s="3" customFormat="1" ht="12.75">
      <c r="A16" s="4"/>
      <c r="B16" s="3" t="s">
        <v>14</v>
      </c>
      <c r="C16" s="15">
        <v>0</v>
      </c>
      <c r="D16" s="9"/>
    </row>
    <row r="17" spans="2:4" s="3" customFormat="1" ht="12.75">
      <c r="B17" s="3" t="s">
        <v>10</v>
      </c>
      <c r="C17" s="15">
        <v>0</v>
      </c>
      <c r="D17" s="9"/>
    </row>
    <row r="18" spans="2:4" s="3" customFormat="1" ht="12.75">
      <c r="B18" s="4" t="s">
        <v>2</v>
      </c>
      <c r="C18" s="16">
        <f>SUM(C15:C17)</f>
        <v>0</v>
      </c>
      <c r="D18" s="9"/>
    </row>
    <row r="19" spans="2:4" s="3" customFormat="1" ht="15" customHeight="1">
      <c r="B19" s="4"/>
      <c r="C19" s="16"/>
      <c r="D19" s="9"/>
    </row>
    <row r="20" spans="1:5" s="3" customFormat="1" ht="12.75">
      <c r="A20" s="4"/>
      <c r="B20" s="4" t="s">
        <v>17</v>
      </c>
      <c r="C20" s="15"/>
      <c r="D20" s="9"/>
      <c r="E20" s="4"/>
    </row>
    <row r="21" spans="1:5" s="3" customFormat="1" ht="12.75">
      <c r="A21" s="4"/>
      <c r="B21" s="3" t="s">
        <v>13</v>
      </c>
      <c r="C21" s="15">
        <v>0</v>
      </c>
      <c r="D21" s="9"/>
      <c r="E21" s="4"/>
    </row>
    <row r="22" spans="1:4" s="3" customFormat="1" ht="12.75">
      <c r="A22" s="4"/>
      <c r="B22" s="3" t="s">
        <v>14</v>
      </c>
      <c r="C22" s="15">
        <v>0</v>
      </c>
      <c r="D22" s="9"/>
    </row>
    <row r="23" spans="1:4" s="3" customFormat="1" ht="12.75">
      <c r="A23" s="4"/>
      <c r="B23" s="3" t="s">
        <v>10</v>
      </c>
      <c r="C23" s="15">
        <v>0</v>
      </c>
      <c r="D23" s="9"/>
    </row>
    <row r="24" spans="2:4" s="3" customFormat="1" ht="12.75">
      <c r="B24" s="4" t="s">
        <v>55</v>
      </c>
      <c r="C24" s="16">
        <f>SUM(C21:C23)</f>
        <v>0</v>
      </c>
      <c r="D24" s="9"/>
    </row>
    <row r="25" spans="2:4" s="3" customFormat="1" ht="12.75">
      <c r="B25" s="4"/>
      <c r="C25" s="16"/>
      <c r="D25" s="9"/>
    </row>
    <row r="26" spans="2:4" s="3" customFormat="1" ht="12.75">
      <c r="B26" s="4" t="s">
        <v>56</v>
      </c>
      <c r="C26" s="15"/>
      <c r="D26" s="9"/>
    </row>
    <row r="27" spans="1:5" s="3" customFormat="1" ht="12.75">
      <c r="A27" s="4"/>
      <c r="B27" s="4" t="s">
        <v>57</v>
      </c>
      <c r="C27" s="16">
        <f>SUM(C28:C30)</f>
        <v>0</v>
      </c>
      <c r="D27" s="9"/>
      <c r="E27" s="15"/>
    </row>
    <row r="28" spans="2:5" s="3" customFormat="1" ht="12.75">
      <c r="B28" s="7" t="s">
        <v>58</v>
      </c>
      <c r="C28" s="15">
        <v>0</v>
      </c>
      <c r="D28" s="9"/>
      <c r="E28" s="15"/>
    </row>
    <row r="29" spans="2:4" s="3" customFormat="1" ht="12.75">
      <c r="B29" s="7" t="s">
        <v>59</v>
      </c>
      <c r="C29" s="15">
        <v>0</v>
      </c>
      <c r="D29" s="9"/>
    </row>
    <row r="30" spans="2:8" s="3" customFormat="1" ht="12.75">
      <c r="B30" s="3" t="s">
        <v>10</v>
      </c>
      <c r="C30" s="15">
        <v>0</v>
      </c>
      <c r="D30" s="9"/>
      <c r="H30" s="10"/>
    </row>
    <row r="31" spans="2:8" s="3" customFormat="1" ht="12.75">
      <c r="B31" s="4" t="s">
        <v>60</v>
      </c>
      <c r="C31" s="16">
        <f>SUM(C32:C43)</f>
        <v>12.614844558758907</v>
      </c>
      <c r="D31" s="9"/>
      <c r="H31" s="10"/>
    </row>
    <row r="32" spans="2:8" s="3" customFormat="1" ht="12.75">
      <c r="B32" s="25" t="s">
        <v>108</v>
      </c>
      <c r="C32" s="29">
        <v>0.8842216494657535</v>
      </c>
      <c r="H32" s="10"/>
    </row>
    <row r="33" spans="2:8" s="3" customFormat="1" ht="12.75">
      <c r="B33" s="25" t="s">
        <v>65</v>
      </c>
      <c r="C33" s="29">
        <v>0.6595048841095893</v>
      </c>
      <c r="D33" s="29"/>
      <c r="H33" s="10"/>
    </row>
    <row r="34" spans="1:5" s="3" customFormat="1" ht="12.75">
      <c r="A34" s="4"/>
      <c r="B34" s="25" t="s">
        <v>109</v>
      </c>
      <c r="C34" s="29">
        <v>0.31833591363013697</v>
      </c>
      <c r="D34" s="29"/>
      <c r="E34" s="14"/>
    </row>
    <row r="35" spans="1:5" s="3" customFormat="1" ht="12.75">
      <c r="A35" s="4"/>
      <c r="B35" s="25" t="s">
        <v>74</v>
      </c>
      <c r="C35" s="29">
        <v>1.6968944824657533</v>
      </c>
      <c r="D35" s="29"/>
      <c r="E35" s="14"/>
    </row>
    <row r="36" spans="1:5" s="3" customFormat="1" ht="12.75">
      <c r="A36" s="4"/>
      <c r="B36" s="25" t="s">
        <v>110</v>
      </c>
      <c r="C36" s="29">
        <v>1.0961152917808221</v>
      </c>
      <c r="D36" s="29"/>
      <c r="E36" s="5"/>
    </row>
    <row r="37" spans="1:5" s="3" customFormat="1" ht="12.75">
      <c r="A37" s="4"/>
      <c r="B37" s="25" t="s">
        <v>111</v>
      </c>
      <c r="C37" s="29">
        <v>0.3890496039452055</v>
      </c>
      <c r="D37" s="29"/>
      <c r="E37" s="5"/>
    </row>
    <row r="38" spans="1:5" s="3" customFormat="1" ht="12.75">
      <c r="A38" s="4"/>
      <c r="B38" s="25" t="s">
        <v>83</v>
      </c>
      <c r="C38" s="29">
        <v>1.4086999411643837</v>
      </c>
      <c r="D38" s="29"/>
      <c r="E38" s="5"/>
    </row>
    <row r="39" spans="1:5" s="3" customFormat="1" ht="12.75">
      <c r="A39" s="4"/>
      <c r="B39" s="25" t="s">
        <v>112</v>
      </c>
      <c r="C39" s="29">
        <v>1.5578752715616446</v>
      </c>
      <c r="D39" s="29"/>
      <c r="E39" s="5"/>
    </row>
    <row r="40" spans="1:5" s="3" customFormat="1" ht="12.75">
      <c r="A40" s="4"/>
      <c r="B40" s="25" t="s">
        <v>84</v>
      </c>
      <c r="C40" s="29">
        <v>1.788035085479452</v>
      </c>
      <c r="D40" s="29"/>
      <c r="E40" s="5"/>
    </row>
    <row r="41" spans="1:5" s="3" customFormat="1" ht="12.75">
      <c r="A41" s="4"/>
      <c r="B41" s="25" t="s">
        <v>113</v>
      </c>
      <c r="C41" s="29">
        <v>1.419181127890411</v>
      </c>
      <c r="D41" s="29"/>
      <c r="E41" s="5"/>
    </row>
    <row r="42" spans="1:5" s="3" customFormat="1" ht="12.75">
      <c r="A42" s="4"/>
      <c r="B42" s="25" t="s">
        <v>114</v>
      </c>
      <c r="C42" s="29">
        <v>1.2700164974219181</v>
      </c>
      <c r="E42" s="5"/>
    </row>
    <row r="43" spans="1:5" s="3" customFormat="1" ht="12.75">
      <c r="A43" s="4"/>
      <c r="B43" s="25" t="s">
        <v>90</v>
      </c>
      <c r="C43" s="29">
        <v>0.12691480984383563</v>
      </c>
      <c r="E43" s="5"/>
    </row>
    <row r="44" spans="1:5" s="3" customFormat="1" ht="12.75">
      <c r="A44" s="4"/>
      <c r="B44" s="25"/>
      <c r="C44" s="17"/>
      <c r="E44" s="5"/>
    </row>
    <row r="45" spans="1:5" s="3" customFormat="1" ht="12.75">
      <c r="A45" s="4"/>
      <c r="B45" s="4" t="s">
        <v>18</v>
      </c>
      <c r="C45" s="16">
        <f>C31+C27</f>
        <v>12.614844558758907</v>
      </c>
      <c r="D45" s="30"/>
      <c r="E45" s="5"/>
    </row>
    <row r="46" spans="1:5" s="3" customFormat="1" ht="12.75">
      <c r="A46" s="4"/>
      <c r="B46" s="4"/>
      <c r="C46" s="16"/>
      <c r="D46" s="31"/>
      <c r="E46" s="5"/>
    </row>
    <row r="47" spans="1:5" s="3" customFormat="1" ht="12.75">
      <c r="A47" s="4"/>
      <c r="B47" s="4" t="s">
        <v>20</v>
      </c>
      <c r="C47" s="16"/>
      <c r="E47" s="17"/>
    </row>
    <row r="48" spans="1:5" s="3" customFormat="1" ht="12.75">
      <c r="A48" s="4"/>
      <c r="B48" s="4" t="s">
        <v>61</v>
      </c>
      <c r="C48" s="18">
        <f>SUM(C49:C52)</f>
        <v>3.7047700000000003</v>
      </c>
      <c r="E48" s="17"/>
    </row>
    <row r="49" spans="1:5" s="3" customFormat="1" ht="12.75">
      <c r="A49" s="4"/>
      <c r="B49" s="33" t="s">
        <v>70</v>
      </c>
      <c r="C49" s="45">
        <f>8.07/1000+40.06/1000+35.32/1000+56.73/1000</f>
        <v>0.14018</v>
      </c>
      <c r="D49" s="31"/>
      <c r="E49" s="17"/>
    </row>
    <row r="50" spans="1:5" s="3" customFormat="1" ht="12.75">
      <c r="A50" s="4"/>
      <c r="B50" s="33" t="s">
        <v>69</v>
      </c>
      <c r="C50" s="45">
        <f>260.68/1000+230.25/1000+291.82/1000+245.22/1000</f>
        <v>1.02797</v>
      </c>
      <c r="D50" s="31"/>
      <c r="E50" s="18"/>
    </row>
    <row r="51" spans="1:5" s="3" customFormat="1" ht="12.75">
      <c r="A51" s="4"/>
      <c r="B51" s="33" t="s">
        <v>71</v>
      </c>
      <c r="C51" s="46">
        <f>0.427+415.42/1000+487.73/1000+603.77/1000</f>
        <v>1.93392</v>
      </c>
      <c r="D51" s="31"/>
      <c r="E51" s="18"/>
    </row>
    <row r="52" spans="1:5" s="3" customFormat="1" ht="12.75">
      <c r="A52" s="4"/>
      <c r="B52" s="33" t="s">
        <v>115</v>
      </c>
      <c r="C52" s="45">
        <f>108.45/1000+494.25/1000</f>
        <v>0.6027</v>
      </c>
      <c r="D52" s="49"/>
      <c r="E52" s="10"/>
    </row>
    <row r="53" spans="1:5" s="3" customFormat="1" ht="12.75">
      <c r="A53" s="4"/>
      <c r="B53" s="4" t="s">
        <v>62</v>
      </c>
      <c r="C53" s="16">
        <f>SUM(C54:C74)</f>
        <v>15.696639968946576</v>
      </c>
      <c r="D53" s="49"/>
      <c r="E53" s="10"/>
    </row>
    <row r="54" spans="1:5" s="3" customFormat="1" ht="12.75">
      <c r="A54" s="4"/>
      <c r="B54" s="47" t="s">
        <v>75</v>
      </c>
      <c r="C54" s="48">
        <v>0.006092827991780819</v>
      </c>
      <c r="D54" s="49"/>
      <c r="E54" s="10"/>
    </row>
    <row r="55" spans="1:5" s="3" customFormat="1" ht="12.75">
      <c r="A55" s="4"/>
      <c r="B55" s="47" t="s">
        <v>116</v>
      </c>
      <c r="C55" s="48">
        <v>0.1033880447671233</v>
      </c>
      <c r="D55" s="49"/>
      <c r="E55" s="10"/>
    </row>
    <row r="56" spans="1:6" s="3" customFormat="1" ht="12.75">
      <c r="A56" s="4"/>
      <c r="B56" s="47" t="s">
        <v>76</v>
      </c>
      <c r="C56" s="48">
        <v>0.029026632386301363</v>
      </c>
      <c r="D56" s="49"/>
      <c r="E56" s="10"/>
      <c r="F56" s="17"/>
    </row>
    <row r="57" spans="1:6" s="3" customFormat="1" ht="12.75">
      <c r="A57" s="4"/>
      <c r="B57" s="47" t="s">
        <v>77</v>
      </c>
      <c r="C57" s="48">
        <v>0.10134584709863015</v>
      </c>
      <c r="D57" s="49"/>
      <c r="E57" s="10"/>
      <c r="F57" s="17"/>
    </row>
    <row r="58" spans="1:6" s="3" customFormat="1" ht="12.75">
      <c r="A58" s="4"/>
      <c r="B58" s="47" t="s">
        <v>117</v>
      </c>
      <c r="C58" s="48">
        <v>0.3820991994520549</v>
      </c>
      <c r="D58" s="31"/>
      <c r="E58" s="35"/>
      <c r="F58" s="17"/>
    </row>
    <row r="59" spans="2:6" s="3" customFormat="1" ht="12.75">
      <c r="B59" s="47" t="s">
        <v>78</v>
      </c>
      <c r="C59" s="48">
        <v>0.48429362764383566</v>
      </c>
      <c r="D59" s="31"/>
      <c r="E59" s="35"/>
      <c r="F59" s="17"/>
    </row>
    <row r="60" spans="1:6" s="3" customFormat="1" ht="12.75">
      <c r="A60" s="4"/>
      <c r="B60" s="47" t="s">
        <v>79</v>
      </c>
      <c r="C60" s="48">
        <f>4.95809070624658+0.1+0.08+0.31</f>
        <v>5.448090706246579</v>
      </c>
      <c r="D60" s="31"/>
      <c r="E60" s="36"/>
      <c r="F60" s="17"/>
    </row>
    <row r="61" spans="2:5" s="3" customFormat="1" ht="12.75">
      <c r="B61" s="47" t="s">
        <v>91</v>
      </c>
      <c r="C61" s="48">
        <v>0.36713536116438356</v>
      </c>
      <c r="D61" s="31"/>
      <c r="E61" s="35"/>
    </row>
    <row r="62" spans="2:5" s="3" customFormat="1" ht="12.75">
      <c r="B62" s="47" t="s">
        <v>118</v>
      </c>
      <c r="C62" s="48">
        <f>0.375419728328767+0.02+0.05</f>
        <v>0.44541972832876703</v>
      </c>
      <c r="D62" s="31"/>
      <c r="E62" s="35"/>
    </row>
    <row r="63" spans="2:5" s="3" customFormat="1" ht="12.75">
      <c r="B63" s="47" t="s">
        <v>66</v>
      </c>
      <c r="C63" s="48">
        <f>4.0500834536589+0.01+0.03+0.15</f>
        <v>4.2400834536589</v>
      </c>
      <c r="D63" s="31"/>
      <c r="E63" s="35"/>
    </row>
    <row r="64" spans="2:4" s="3" customFormat="1" ht="12.75">
      <c r="B64" s="47" t="s">
        <v>119</v>
      </c>
      <c r="C64" s="48">
        <v>0.040466827594520555</v>
      </c>
      <c r="D64" s="31"/>
    </row>
    <row r="65" spans="2:4" s="3" customFormat="1" ht="12.75">
      <c r="B65" s="47" t="s">
        <v>80</v>
      </c>
      <c r="C65" s="48">
        <v>0.11730936060273972</v>
      </c>
      <c r="D65" s="31"/>
    </row>
    <row r="66" spans="2:4" s="3" customFormat="1" ht="12.75">
      <c r="B66" s="47" t="s">
        <v>92</v>
      </c>
      <c r="C66" s="48">
        <v>0.23744356762191782</v>
      </c>
      <c r="D66" s="31"/>
    </row>
    <row r="67" spans="2:4" s="3" customFormat="1" ht="12.75">
      <c r="B67" s="49" t="s">
        <v>68</v>
      </c>
      <c r="C67" s="48">
        <f>0.0132840201260274+0.02+0.04</f>
        <v>0.0732840201260274</v>
      </c>
      <c r="D67" s="31"/>
    </row>
    <row r="68" spans="2:4" s="3" customFormat="1" ht="12.75">
      <c r="B68" s="47" t="s">
        <v>67</v>
      </c>
      <c r="C68" s="48">
        <f>0.350446700712329+0.02+0.01</f>
        <v>0.380446700712329</v>
      </c>
      <c r="D68" s="31"/>
    </row>
    <row r="69" spans="2:4" s="3" customFormat="1" ht="12.75">
      <c r="B69" s="49" t="s">
        <v>85</v>
      </c>
      <c r="C69" s="48">
        <v>1.213629365457534</v>
      </c>
      <c r="D69" s="31"/>
    </row>
    <row r="70" spans="2:4" s="3" customFormat="1" ht="12.75">
      <c r="B70" s="50" t="s">
        <v>93</v>
      </c>
      <c r="C70" s="48">
        <f>0.34453374630137+0.01+0.01+0.04</f>
        <v>0.40453374630137</v>
      </c>
      <c r="D70" s="5"/>
    </row>
    <row r="71" spans="2:3" s="3" customFormat="1" ht="12.75">
      <c r="B71" s="50" t="s">
        <v>120</v>
      </c>
      <c r="C71" s="48">
        <v>0.07519164490136987</v>
      </c>
    </row>
    <row r="72" spans="2:3" s="3" customFormat="1" ht="12.75">
      <c r="B72" s="50" t="s">
        <v>121</v>
      </c>
      <c r="C72" s="48">
        <v>0.1939750234109589</v>
      </c>
    </row>
    <row r="73" spans="2:3" s="3" customFormat="1" ht="12.75">
      <c r="B73" s="50" t="s">
        <v>94</v>
      </c>
      <c r="C73" s="48">
        <v>1.353384283479452</v>
      </c>
    </row>
    <row r="74" spans="2:3" s="3" customFormat="1" ht="12.75">
      <c r="B74" s="50"/>
      <c r="C74" s="51"/>
    </row>
    <row r="75" spans="2:3" s="3" customFormat="1" ht="12.75">
      <c r="B75" s="4" t="s">
        <v>19</v>
      </c>
      <c r="C75" s="18">
        <f>C12+C18+C24+C45+C48+C53</f>
        <v>91.62711762770547</v>
      </c>
    </row>
    <row r="76" spans="2:3" s="3" customFormat="1" ht="12.75">
      <c r="B76" s="4" t="s">
        <v>86</v>
      </c>
      <c r="C76" s="18">
        <v>83034</v>
      </c>
    </row>
    <row r="77" s="3" customFormat="1" ht="12.75">
      <c r="B77" s="7"/>
    </row>
    <row r="78" s="3" customFormat="1" ht="12.75">
      <c r="B78" s="27"/>
    </row>
    <row r="79" s="3" customFormat="1" ht="12.75"/>
    <row r="80" s="3" customFormat="1" ht="12.75">
      <c r="B80" s="7"/>
    </row>
    <row r="81" s="3" customFormat="1" ht="12.75">
      <c r="B81" s="7"/>
    </row>
    <row r="82" s="3" customFormat="1" ht="12.75">
      <c r="B82" s="7"/>
    </row>
    <row r="83" s="3" customFormat="1" ht="12.75">
      <c r="B83" s="27"/>
    </row>
    <row r="84" s="3" customFormat="1" ht="12.75"/>
    <row r="85" s="3" customFormat="1" ht="12.75">
      <c r="B85" s="7"/>
    </row>
    <row r="86" s="3" customFormat="1" ht="12.75">
      <c r="B86" s="7"/>
    </row>
    <row r="87" s="3" customFormat="1" ht="12.75">
      <c r="B87" s="7"/>
    </row>
    <row r="88" s="3" customFormat="1" ht="12.75">
      <c r="B88" s="27"/>
    </row>
    <row r="89" s="3" customFormat="1" ht="12.75"/>
    <row r="90" s="3" customFormat="1" ht="12.75">
      <c r="B90" s="7"/>
    </row>
    <row r="91" s="3" customFormat="1" ht="12.75">
      <c r="B91" s="7"/>
    </row>
    <row r="92" s="3" customFormat="1" ht="12.75">
      <c r="B92" s="7"/>
    </row>
    <row r="93" s="3" customFormat="1" ht="12.75">
      <c r="B93" s="27"/>
    </row>
    <row r="94" s="3" customFormat="1" ht="12.75"/>
    <row r="95" s="3" customFormat="1" ht="12.75">
      <c r="B95" s="7"/>
    </row>
    <row r="96" s="3" customFormat="1" ht="12.75">
      <c r="B96" s="7"/>
    </row>
    <row r="97" s="3" customFormat="1" ht="12.75">
      <c r="B97" s="7"/>
    </row>
    <row r="98" s="3" customFormat="1" ht="12.75">
      <c r="B98" s="27"/>
    </row>
    <row r="99" s="3" customFormat="1" ht="12.75"/>
    <row r="100" s="3" customFormat="1" ht="12.75">
      <c r="B100" s="7"/>
    </row>
    <row r="101" s="3" customFormat="1" ht="12.75">
      <c r="B101" s="7"/>
    </row>
    <row r="102" s="3" customFormat="1" ht="12.75">
      <c r="B102" s="7"/>
    </row>
    <row r="103" s="3" customFormat="1" ht="12.75">
      <c r="B103" s="27"/>
    </row>
    <row r="104" s="3" customFormat="1" ht="12.75"/>
    <row r="105" s="3" customFormat="1" ht="12.75">
      <c r="B105" s="7"/>
    </row>
    <row r="106" s="3" customFormat="1" ht="12.75">
      <c r="B106" s="7"/>
    </row>
    <row r="107" s="3" customFormat="1" ht="12.75">
      <c r="B107" s="7"/>
    </row>
    <row r="108" s="3" customFormat="1" ht="12.75">
      <c r="B108" s="27"/>
    </row>
    <row r="109" s="3" customFormat="1" ht="12.75"/>
    <row r="110" s="3" customFormat="1" ht="12.75">
      <c r="B110" s="7"/>
    </row>
    <row r="111" s="3" customFormat="1" ht="12.75">
      <c r="B111" s="7"/>
    </row>
    <row r="112" s="3" customFormat="1" ht="12.75">
      <c r="B112" s="7"/>
    </row>
    <row r="113" s="3" customFormat="1" ht="12.75">
      <c r="B113" s="27"/>
    </row>
    <row r="114" s="3" customFormat="1" ht="12.75"/>
    <row r="115" s="3" customFormat="1" ht="12.75">
      <c r="B115" s="7"/>
    </row>
    <row r="116" s="3" customFormat="1" ht="12.75">
      <c r="B116" s="7"/>
    </row>
    <row r="117" s="3" customFormat="1" ht="12.75">
      <c r="B117" s="7"/>
    </row>
    <row r="118" s="3" customFormat="1" ht="12.75">
      <c r="B118" s="27"/>
    </row>
    <row r="119" s="3" customFormat="1" ht="12.75"/>
    <row r="120" s="3" customFormat="1" ht="12.75">
      <c r="B120" s="7"/>
    </row>
    <row r="121" s="3" customFormat="1" ht="12.75">
      <c r="B121" s="7"/>
    </row>
    <row r="122" s="3" customFormat="1" ht="12.75">
      <c r="B122" s="7"/>
    </row>
    <row r="123" s="3" customFormat="1" ht="12.75">
      <c r="B123" s="27"/>
    </row>
    <row r="124" s="3" customFormat="1" ht="12.75"/>
    <row r="125" s="3" customFormat="1" ht="12.75">
      <c r="B125" s="7"/>
    </row>
    <row r="126" s="3" customFormat="1" ht="12.75">
      <c r="B126" s="7"/>
    </row>
    <row r="127" s="3" customFormat="1" ht="12.75">
      <c r="B127" s="7"/>
    </row>
    <row r="128" s="3" customFormat="1" ht="12.75">
      <c r="B128" s="27"/>
    </row>
    <row r="129" s="3" customFormat="1" ht="12.75"/>
    <row r="130" s="3" customFormat="1" ht="12.75">
      <c r="B130" s="7"/>
    </row>
    <row r="131" s="3" customFormat="1" ht="12.75">
      <c r="B131" s="7"/>
    </row>
    <row r="132" s="3" customFormat="1" ht="12.75">
      <c r="B132" s="7"/>
    </row>
    <row r="133" s="3" customFormat="1" ht="12.75">
      <c r="B133" s="27"/>
    </row>
    <row r="134" s="3" customFormat="1" ht="12.75"/>
    <row r="135" s="3" customFormat="1" ht="12.75">
      <c r="B135" s="7"/>
    </row>
    <row r="136" s="3" customFormat="1" ht="12.75">
      <c r="B136" s="7"/>
    </row>
    <row r="137" s="3" customFormat="1" ht="12.75">
      <c r="B137" s="7"/>
    </row>
    <row r="138" s="3" customFormat="1" ht="12.75">
      <c r="B138" s="27"/>
    </row>
    <row r="139" s="3" customFormat="1" ht="12.75"/>
    <row r="140" s="3" customFormat="1" ht="12.75">
      <c r="B140" s="7"/>
    </row>
    <row r="141" s="3" customFormat="1" ht="12.75">
      <c r="B141" s="7"/>
    </row>
    <row r="142" s="3" customFormat="1" ht="12.75">
      <c r="B142" s="7"/>
    </row>
    <row r="143" s="3" customFormat="1" ht="12.75">
      <c r="B143" s="27"/>
    </row>
    <row r="144" s="3" customFormat="1" ht="12.75"/>
    <row r="145" s="3" customFormat="1" ht="12.75">
      <c r="B145" s="7"/>
    </row>
    <row r="146" s="3" customFormat="1" ht="12.75">
      <c r="B146" s="7"/>
    </row>
    <row r="147" s="3" customFormat="1" ht="12.75">
      <c r="B147" s="7"/>
    </row>
    <row r="148" s="3" customFormat="1" ht="12.75">
      <c r="B148" s="27"/>
    </row>
    <row r="149" s="3" customFormat="1" ht="12.75"/>
    <row r="150" s="3" customFormat="1" ht="12.75">
      <c r="B150" s="7"/>
    </row>
    <row r="151" s="3" customFormat="1" ht="12.75">
      <c r="B151" s="7"/>
    </row>
    <row r="152" s="3" customFormat="1" ht="12.75">
      <c r="B152" s="7"/>
    </row>
    <row r="153" s="3" customFormat="1" ht="12.75">
      <c r="B153" s="27"/>
    </row>
    <row r="154" s="3" customFormat="1" ht="12.75"/>
    <row r="155" s="3" customFormat="1" ht="12.75">
      <c r="B155" s="7"/>
    </row>
    <row r="156" s="3" customFormat="1" ht="12.75">
      <c r="B156" s="7"/>
    </row>
    <row r="157" s="3" customFormat="1" ht="12.75">
      <c r="B157" s="7"/>
    </row>
    <row r="158" s="3" customFormat="1" ht="12.75">
      <c r="B158" s="27"/>
    </row>
    <row r="159" s="3" customFormat="1" ht="12.75"/>
    <row r="160" s="3" customFormat="1" ht="12.75">
      <c r="B160" s="7"/>
    </row>
    <row r="161" s="3" customFormat="1" ht="12.75">
      <c r="B161" s="7"/>
    </row>
    <row r="162" s="3" customFormat="1" ht="12.75">
      <c r="B162" s="7"/>
    </row>
    <row r="163" s="3" customFormat="1" ht="12.75">
      <c r="B163" s="27"/>
    </row>
    <row r="164" s="3" customFormat="1" ht="12.75"/>
    <row r="165" s="3" customFormat="1" ht="12.75">
      <c r="B165" s="7"/>
    </row>
    <row r="166" s="3" customFormat="1" ht="12.75">
      <c r="B166" s="7"/>
    </row>
    <row r="167" s="3" customFormat="1" ht="12.75">
      <c r="B167" s="7"/>
    </row>
    <row r="168" s="3" customFormat="1" ht="12.75">
      <c r="B168" s="27"/>
    </row>
    <row r="169" s="3" customFormat="1" ht="12.75"/>
    <row r="170" s="3" customFormat="1" ht="12.75">
      <c r="B170" s="7"/>
    </row>
    <row r="171" s="3" customFormat="1" ht="12.75">
      <c r="B171" s="7"/>
    </row>
    <row r="172" s="3" customFormat="1" ht="12.75">
      <c r="B172" s="7"/>
    </row>
    <row r="173" s="3" customFormat="1" ht="12.75">
      <c r="B173" s="27"/>
    </row>
    <row r="174" s="3" customFormat="1" ht="12.75"/>
    <row r="175" s="3" customFormat="1" ht="12.75">
      <c r="B175" s="7"/>
    </row>
    <row r="176" s="3" customFormat="1" ht="12.75">
      <c r="B176" s="7"/>
    </row>
    <row r="177" s="3" customFormat="1" ht="12.75">
      <c r="B177" s="7"/>
    </row>
    <row r="178" s="3" customFormat="1" ht="12.75">
      <c r="B178" s="27"/>
    </row>
    <row r="179" s="3" customFormat="1" ht="12.75"/>
    <row r="180" s="3" customFormat="1" ht="12.75">
      <c r="B180" s="7"/>
    </row>
    <row r="181" s="3" customFormat="1" ht="12.75">
      <c r="B181" s="7"/>
    </row>
    <row r="182" s="3" customFormat="1" ht="12.75">
      <c r="B182" s="7"/>
    </row>
    <row r="183" s="3" customFormat="1" ht="12.75">
      <c r="B183" s="27"/>
    </row>
    <row r="184" s="3" customFormat="1" ht="12.75"/>
    <row r="185" s="3" customFormat="1" ht="12.75">
      <c r="B185" s="7"/>
    </row>
    <row r="186" s="3" customFormat="1" ht="12.75">
      <c r="B186" s="7"/>
    </row>
    <row r="187" s="3" customFormat="1" ht="12.75">
      <c r="B187" s="7"/>
    </row>
    <row r="188" s="3" customFormat="1" ht="12.75">
      <c r="B188" s="27"/>
    </row>
    <row r="189" s="3" customFormat="1" ht="12.75"/>
    <row r="190" s="3" customFormat="1" ht="12.75">
      <c r="B190" s="7"/>
    </row>
    <row r="191" s="3" customFormat="1" ht="12.75">
      <c r="B191" s="7"/>
    </row>
    <row r="192" s="3" customFormat="1" ht="12.75">
      <c r="B192" s="7"/>
    </row>
    <row r="193" s="3" customFormat="1" ht="12.75">
      <c r="B193" s="27"/>
    </row>
    <row r="194" s="3" customFormat="1" ht="12.75"/>
    <row r="195" s="3" customFormat="1" ht="12.75">
      <c r="B195" s="7"/>
    </row>
    <row r="196" s="3" customFormat="1" ht="12.75">
      <c r="B196" s="7"/>
    </row>
    <row r="197" s="3" customFormat="1" ht="12.75">
      <c r="B197" s="7"/>
    </row>
    <row r="198" s="3" customFormat="1" ht="12.75">
      <c r="B198" s="27"/>
    </row>
    <row r="199" s="3" customFormat="1" ht="12.75"/>
    <row r="200" s="3" customFormat="1" ht="12.75">
      <c r="B200" s="7"/>
    </row>
    <row r="201" s="3" customFormat="1" ht="12.75">
      <c r="B201" s="7"/>
    </row>
    <row r="202" s="3" customFormat="1" ht="12.75">
      <c r="B202" s="7"/>
    </row>
    <row r="203" s="3" customFormat="1" ht="12.75">
      <c r="B203" s="27"/>
    </row>
    <row r="204" s="3" customFormat="1" ht="12.75"/>
    <row r="205" s="3" customFormat="1" ht="12.75">
      <c r="B205" s="7"/>
    </row>
    <row r="206" s="3" customFormat="1" ht="12.75">
      <c r="B206" s="7"/>
    </row>
    <row r="207" s="3" customFormat="1" ht="12.75">
      <c r="B207" s="7"/>
    </row>
    <row r="208" s="3" customFormat="1" ht="12.75">
      <c r="B208" s="27"/>
    </row>
    <row r="209" s="3" customFormat="1" ht="12.75"/>
    <row r="210" s="3" customFormat="1" ht="12.75">
      <c r="B210" s="7"/>
    </row>
    <row r="211" s="3" customFormat="1" ht="12.75">
      <c r="B211" s="7"/>
    </row>
    <row r="212" s="3" customFormat="1" ht="12.75">
      <c r="B212" s="7"/>
    </row>
    <row r="213" s="3" customFormat="1" ht="12.75">
      <c r="B213" s="27"/>
    </row>
    <row r="214" s="3" customFormat="1" ht="12.75"/>
    <row r="215" s="3" customFormat="1" ht="12.75">
      <c r="B215" s="7"/>
    </row>
    <row r="216" s="3" customFormat="1" ht="12.75">
      <c r="B216" s="7"/>
    </row>
    <row r="217" s="3" customFormat="1" ht="12.75">
      <c r="B217" s="7"/>
    </row>
    <row r="218" s="3" customFormat="1" ht="12.75">
      <c r="B218" s="27"/>
    </row>
    <row r="219" s="3" customFormat="1" ht="12.75"/>
    <row r="220" s="3" customFormat="1" ht="12.75">
      <c r="B220" s="7"/>
    </row>
    <row r="221" s="3" customFormat="1" ht="12.75">
      <c r="B221" s="7"/>
    </row>
    <row r="222" s="3" customFormat="1" ht="12.75">
      <c r="B222" s="7"/>
    </row>
    <row r="223" s="3" customFormat="1" ht="12.75">
      <c r="B223" s="27"/>
    </row>
    <row r="224" s="3" customFormat="1" ht="12.75"/>
    <row r="225" s="3" customFormat="1" ht="12.75">
      <c r="B225" s="7"/>
    </row>
    <row r="226" s="3" customFormat="1" ht="12.75">
      <c r="B226" s="7"/>
    </row>
    <row r="227" s="3" customFormat="1" ht="12.75">
      <c r="B227" s="7"/>
    </row>
    <row r="228" s="3" customFormat="1" ht="12.75">
      <c r="B228" s="27"/>
    </row>
    <row r="229" s="3" customFormat="1" ht="12.75"/>
    <row r="230" s="3" customFormat="1" ht="12.75">
      <c r="B230" s="7"/>
    </row>
    <row r="231" s="3" customFormat="1" ht="12.75">
      <c r="B231" s="7"/>
    </row>
    <row r="232" s="3" customFormat="1" ht="12.75"/>
    <row r="233" s="3" customFormat="1" ht="12.75">
      <c r="B233" s="26"/>
    </row>
    <row r="234" s="3" customFormat="1" ht="12.75">
      <c r="B234" s="7"/>
    </row>
    <row r="235" s="3" customFormat="1" ht="12.75">
      <c r="B235" s="7"/>
    </row>
    <row r="236" s="3" customFormat="1" ht="12.75">
      <c r="B236" s="27"/>
    </row>
    <row r="237" s="3" customFormat="1" ht="12.75"/>
    <row r="238" s="3" customFormat="1" ht="12.75">
      <c r="B238" s="7"/>
    </row>
    <row r="239" s="3" customFormat="1" ht="12.75">
      <c r="B239" s="7"/>
    </row>
    <row r="240" s="3" customFormat="1" ht="12.75"/>
    <row r="241" s="3" customFormat="1" ht="12.75">
      <c r="B241" s="26"/>
    </row>
    <row r="242" s="3" customFormat="1" ht="12.75">
      <c r="B242" s="7"/>
    </row>
    <row r="243" s="3" customFormat="1" ht="12.75">
      <c r="B243" s="7"/>
    </row>
    <row r="244" s="3" customFormat="1" ht="12.75">
      <c r="B244" s="27"/>
    </row>
    <row r="245" s="3" customFormat="1" ht="12.75"/>
    <row r="246" s="3" customFormat="1" ht="12.75">
      <c r="B246" s="7"/>
    </row>
    <row r="247" s="3" customFormat="1" ht="12.75">
      <c r="B247" s="7"/>
    </row>
    <row r="248" s="3" customFormat="1" ht="12.75"/>
    <row r="249" s="3" customFormat="1" ht="12.75">
      <c r="B249" s="26"/>
    </row>
    <row r="250" s="3" customFormat="1" ht="12.75">
      <c r="B250" s="7"/>
    </row>
    <row r="251" s="3" customFormat="1" ht="12.75">
      <c r="B251" s="7"/>
    </row>
    <row r="252" s="3" customFormat="1" ht="12.75">
      <c r="B252" s="27"/>
    </row>
    <row r="253" s="3" customFormat="1" ht="12.75"/>
    <row r="254" s="3" customFormat="1" ht="12.75">
      <c r="B254" s="7"/>
    </row>
    <row r="255" s="3" customFormat="1" ht="12.75">
      <c r="B255" s="7"/>
    </row>
    <row r="256" s="3" customFormat="1" ht="12.75"/>
    <row r="257" s="3" customFormat="1" ht="12.75">
      <c r="B257" s="26"/>
    </row>
    <row r="258" s="3" customFormat="1" ht="12.75">
      <c r="B258" s="7"/>
    </row>
    <row r="259" s="3" customFormat="1" ht="12.75">
      <c r="B259" s="7"/>
    </row>
    <row r="260" s="3" customFormat="1" ht="12.75">
      <c r="B260" s="27"/>
    </row>
    <row r="261" s="3" customFormat="1" ht="12.75"/>
    <row r="262" s="3" customFormat="1" ht="12.75">
      <c r="B262" s="7"/>
    </row>
    <row r="263" s="3" customFormat="1" ht="12.75">
      <c r="B263" s="7"/>
    </row>
    <row r="264" s="3" customFormat="1" ht="12.75"/>
    <row r="265" s="3" customFormat="1" ht="12.75">
      <c r="B265" s="26"/>
    </row>
    <row r="266" s="3" customFormat="1" ht="12.75">
      <c r="B266" s="7"/>
    </row>
    <row r="267" s="3" customFormat="1" ht="12.75">
      <c r="B267" s="7"/>
    </row>
    <row r="268" s="3" customFormat="1" ht="12.75">
      <c r="B268" s="27"/>
    </row>
    <row r="269" s="3" customFormat="1" ht="12.75"/>
    <row r="270" s="3" customFormat="1" ht="12.75">
      <c r="B270" s="7"/>
    </row>
    <row r="271" s="3" customFormat="1" ht="12.75">
      <c r="B271" s="7"/>
    </row>
    <row r="272" s="3" customFormat="1" ht="12.75"/>
    <row r="273" s="3" customFormat="1" ht="12.75">
      <c r="B273" s="26"/>
    </row>
    <row r="274" s="3" customFormat="1" ht="12.75">
      <c r="B274" s="7"/>
    </row>
    <row r="275" s="3" customFormat="1" ht="12.75">
      <c r="B275" s="7"/>
    </row>
    <row r="276" s="3" customFormat="1" ht="12.75">
      <c r="B276" s="27"/>
    </row>
    <row r="277" s="3" customFormat="1" ht="12.75"/>
    <row r="278" s="3" customFormat="1" ht="12.75">
      <c r="B278" s="7"/>
    </row>
    <row r="279" s="3" customFormat="1" ht="12.75">
      <c r="B279" s="7"/>
    </row>
    <row r="280" s="3" customFormat="1" ht="12.75"/>
    <row r="281" s="3" customFormat="1" ht="12.75">
      <c r="B281" s="26"/>
    </row>
    <row r="282" s="3" customFormat="1" ht="12.75">
      <c r="B282" s="7"/>
    </row>
    <row r="283" s="3" customFormat="1" ht="12.75">
      <c r="B283" s="7"/>
    </row>
    <row r="284" s="3" customFormat="1" ht="12.75">
      <c r="B284" s="27"/>
    </row>
    <row r="285" s="3" customFormat="1" ht="12.75"/>
    <row r="286" s="3" customFormat="1" ht="12.75">
      <c r="B286" s="7"/>
    </row>
    <row r="287" s="3" customFormat="1" ht="12.75">
      <c r="B287" s="7"/>
    </row>
    <row r="288" s="3" customFormat="1" ht="12.75"/>
    <row r="289" s="3" customFormat="1" ht="12.75">
      <c r="B289" s="26"/>
    </row>
    <row r="290" s="3" customFormat="1" ht="12.75">
      <c r="B290" s="7"/>
    </row>
    <row r="291" s="3" customFormat="1" ht="12.75">
      <c r="B291" s="7"/>
    </row>
    <row r="292" s="3" customFormat="1" ht="12.75">
      <c r="B292" s="27"/>
    </row>
    <row r="293" s="3" customFormat="1" ht="12.75"/>
    <row r="294" s="3" customFormat="1" ht="12.75">
      <c r="B294" s="7"/>
    </row>
    <row r="295" s="3" customFormat="1" ht="12.75">
      <c r="B295" s="7"/>
    </row>
    <row r="296" s="3" customFormat="1" ht="12.75"/>
    <row r="297" s="3" customFormat="1" ht="12.75">
      <c r="B297" s="26"/>
    </row>
    <row r="298" s="3" customFormat="1" ht="12.75">
      <c r="B298" s="7"/>
    </row>
    <row r="299" s="3" customFormat="1" ht="12.75">
      <c r="B299" s="7"/>
    </row>
    <row r="300" s="3" customFormat="1" ht="12.75">
      <c r="B300" s="27"/>
    </row>
    <row r="301" s="3" customFormat="1" ht="12.75"/>
    <row r="302" s="3" customFormat="1" ht="12.75">
      <c r="B302" s="7"/>
    </row>
    <row r="303" s="3" customFormat="1" ht="12.75">
      <c r="B303" s="7"/>
    </row>
    <row r="304" s="3" customFormat="1" ht="12.75"/>
    <row r="305" s="3" customFormat="1" ht="12.75">
      <c r="B305" s="26"/>
    </row>
    <row r="306" s="3" customFormat="1" ht="12.75">
      <c r="B306" s="7"/>
    </row>
    <row r="307" s="3" customFormat="1" ht="12.75">
      <c r="B307" s="7"/>
    </row>
    <row r="308" s="3" customFormat="1" ht="12.75">
      <c r="B308" s="27"/>
    </row>
    <row r="309" s="3" customFormat="1" ht="12.75"/>
    <row r="310" s="3" customFormat="1" ht="12.75">
      <c r="B310" s="7"/>
    </row>
    <row r="311" s="3" customFormat="1" ht="12.75">
      <c r="B311" s="7"/>
    </row>
    <row r="312" s="3" customFormat="1" ht="12.75"/>
    <row r="313" s="3" customFormat="1" ht="12.75">
      <c r="B313" s="26"/>
    </row>
    <row r="314" s="3" customFormat="1" ht="12.75">
      <c r="B314" s="7"/>
    </row>
    <row r="315" s="3" customFormat="1" ht="12.75">
      <c r="B315" s="7"/>
    </row>
    <row r="316" s="3" customFormat="1" ht="12.75">
      <c r="B316" s="27"/>
    </row>
    <row r="317" s="3" customFormat="1" ht="12.75"/>
    <row r="318" s="3" customFormat="1" ht="12.75">
      <c r="B318" s="7"/>
    </row>
    <row r="319" s="3" customFormat="1" ht="12.75">
      <c r="B319" s="7"/>
    </row>
    <row r="320" s="3" customFormat="1" ht="12.75"/>
    <row r="321" s="3" customFormat="1" ht="12.75">
      <c r="B321" s="26"/>
    </row>
    <row r="322" s="3" customFormat="1" ht="12.75">
      <c r="B322" s="7"/>
    </row>
    <row r="323" s="3" customFormat="1" ht="12.75">
      <c r="B323" s="7"/>
    </row>
    <row r="324" s="3" customFormat="1" ht="12.75">
      <c r="B324" s="27"/>
    </row>
    <row r="325" s="3" customFormat="1" ht="12.75"/>
    <row r="326" s="3" customFormat="1" ht="12.75">
      <c r="B326" s="7"/>
    </row>
    <row r="327" s="3" customFormat="1" ht="12.75">
      <c r="B327" s="7"/>
    </row>
    <row r="328" s="3" customFormat="1" ht="12.75"/>
    <row r="329" s="3" customFormat="1" ht="12.75">
      <c r="B329" s="26"/>
    </row>
    <row r="330" s="3" customFormat="1" ht="12.75">
      <c r="B330" s="7"/>
    </row>
    <row r="331" s="3" customFormat="1" ht="12.75">
      <c r="B331" s="7"/>
    </row>
    <row r="332" s="3" customFormat="1" ht="12.75">
      <c r="B332" s="27"/>
    </row>
    <row r="333" s="3" customFormat="1" ht="12.75"/>
    <row r="334" s="3" customFormat="1" ht="12.75">
      <c r="B334" s="7"/>
    </row>
    <row r="335" s="3" customFormat="1" ht="12.75">
      <c r="B335" s="7"/>
    </row>
    <row r="336" s="3" customFormat="1" ht="12.75"/>
    <row r="337" s="3" customFormat="1" ht="12.75">
      <c r="B337" s="26"/>
    </row>
    <row r="338" s="3" customFormat="1" ht="12.75">
      <c r="B338" s="7"/>
    </row>
    <row r="339" s="3" customFormat="1" ht="12.75">
      <c r="B339" s="7"/>
    </row>
    <row r="340" s="3" customFormat="1" ht="12.75">
      <c r="B340" s="27"/>
    </row>
    <row r="341" s="3" customFormat="1" ht="12.75"/>
    <row r="342" s="3" customFormat="1" ht="12.75">
      <c r="B342" s="7"/>
    </row>
    <row r="343" s="3" customFormat="1" ht="12.75">
      <c r="B343" s="7"/>
    </row>
    <row r="344" s="3" customFormat="1" ht="12.75"/>
    <row r="345" s="3" customFormat="1" ht="12.75">
      <c r="B345" s="26"/>
    </row>
    <row r="346" s="3" customFormat="1" ht="12.75">
      <c r="B346" s="7"/>
    </row>
    <row r="347" s="3" customFormat="1" ht="12.75">
      <c r="B347" s="7"/>
    </row>
    <row r="348" s="3" customFormat="1" ht="12.75">
      <c r="B348" s="27"/>
    </row>
    <row r="349" s="3" customFormat="1" ht="12.75"/>
    <row r="350" s="3" customFormat="1" ht="12.75">
      <c r="B350" s="7"/>
    </row>
    <row r="351" s="3" customFormat="1" ht="12.75">
      <c r="B351" s="7"/>
    </row>
    <row r="352" s="3" customFormat="1" ht="12.75"/>
    <row r="353" s="3" customFormat="1" ht="12.75">
      <c r="B353" s="26"/>
    </row>
    <row r="354" s="3" customFormat="1" ht="12.75">
      <c r="B354" s="7"/>
    </row>
    <row r="355" s="3" customFormat="1" ht="12.75">
      <c r="B355" s="7"/>
    </row>
    <row r="356" s="3" customFormat="1" ht="12.75">
      <c r="B356" s="27"/>
    </row>
    <row r="357" s="3" customFormat="1" ht="12.75"/>
    <row r="358" s="3" customFormat="1" ht="12.75">
      <c r="B358" s="7"/>
    </row>
    <row r="359" s="3" customFormat="1" ht="12.75">
      <c r="B359" s="7"/>
    </row>
    <row r="360" s="3" customFormat="1" ht="12.75"/>
    <row r="361" s="3" customFormat="1" ht="12.75">
      <c r="B361" s="26"/>
    </row>
    <row r="362" s="3" customFormat="1" ht="12.75">
      <c r="B362" s="7"/>
    </row>
    <row r="363" s="3" customFormat="1" ht="12.75">
      <c r="B363" s="7"/>
    </row>
    <row r="364" s="3" customFormat="1" ht="12.75">
      <c r="B364" s="27"/>
    </row>
    <row r="365" s="3" customFormat="1" ht="12.75"/>
    <row r="366" s="3" customFormat="1" ht="12.75">
      <c r="B366" s="7"/>
    </row>
    <row r="367" s="3" customFormat="1" ht="12.75">
      <c r="B367" s="7"/>
    </row>
    <row r="368" s="3" customFormat="1" ht="12.75"/>
    <row r="369" ht="12.75">
      <c r="B369" s="26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5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2021-02-24T09:43:53Z</dcterms:modified>
  <cp:category/>
  <cp:version/>
  <cp:contentType/>
  <cp:contentStatus/>
</cp:coreProperties>
</file>